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425"/>
  <workbookPr codeName="ThisWorkbook"/>
  <mc:AlternateContent xmlns:mc="http://schemas.openxmlformats.org/markup-compatibility/2006">
    <mc:Choice Requires="x15">
      <x15ac:absPath xmlns:x15ac="http://schemas.microsoft.com/office/spreadsheetml/2010/11/ac" url="D:\Templates\"/>
    </mc:Choice>
  </mc:AlternateContent>
  <xr:revisionPtr revIDLastSave="0" documentId="13_ncr:1_{EC98A26D-8263-4B29-A3A0-8CF911983C67}" xr6:coauthVersionLast="47" xr6:coauthVersionMax="47" xr10:uidLastSave="{00000000-0000-0000-0000-000000000000}"/>
  <workbookProtection workbookAlgorithmName="SHA-512" workbookHashValue="WCteSD/wXucohKZRu+lKGFGAV6sQC7z2HkmnZHx/kYJKbmy4+2TWt1xUHfSDD21XwxiHqfpiZizHMpeNqkykhQ==" workbookSaltValue="C1Hdst5R1LK6jCnYkh5uGQ==" workbookSpinCount="100000" lockStructure="1"/>
  <bookViews>
    <workbookView xWindow="-108" yWindow="-108" windowWidth="23256" windowHeight="12456" tabRatio="811" xr2:uid="{00000000-000D-0000-FFFF-FFFF00000000}"/>
  </bookViews>
  <sheets>
    <sheet name="Introduction" sheetId="13" r:id="rId1"/>
    <sheet name="General Details" sheetId="1" r:id="rId2"/>
    <sheet name="Envelope Details" sheetId="8" r:id="rId3"/>
    <sheet name="Envelope Summary" sheetId="9" r:id="rId4"/>
    <sheet name="Equivalent SHGC" sheetId="12" r:id="rId5"/>
    <sheet name="Term 1 Term 2 Term 3" sheetId="17" r:id="rId6"/>
    <sheet name="RETV Value" sheetId="5" r:id="rId7"/>
    <sheet name="Setup" sheetId="7" r:id="rId8"/>
    <sheet name="Reference Tables " sheetId="10" r:id="rId9"/>
    <sheet name="Reference Tables 2" sheetId="18" r:id="rId10"/>
  </sheets>
  <definedNames>
    <definedName name="_xlnm._FilterDatabase" localSheetId="7" hidden="1">Setup!$J$2:$J$68</definedName>
    <definedName name="_xlnm.Print_Area" localSheetId="1">'General Details'!$A$1:$H$77</definedName>
    <definedName name="_xlnm.Print_Area" localSheetId="0">Introduction!$A$1:$K$31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8" i="5" l="1"/>
  <c r="F230" i="17"/>
  <c r="C229" i="17"/>
  <c r="H217" i="12"/>
  <c r="G217" i="12"/>
  <c r="F217" i="12"/>
  <c r="D217" i="12"/>
  <c r="C217" i="12"/>
  <c r="C237" i="17" s="1"/>
  <c r="B217" i="12"/>
  <c r="Q217" i="12" s="1"/>
  <c r="F237" i="17" s="1"/>
  <c r="H216" i="12"/>
  <c r="G216" i="12"/>
  <c r="F216" i="12"/>
  <c r="D216" i="12"/>
  <c r="C216" i="12"/>
  <c r="C236" i="17" s="1"/>
  <c r="B216" i="12"/>
  <c r="Q216" i="12" s="1"/>
  <c r="F236" i="17" s="1"/>
  <c r="H215" i="12"/>
  <c r="K215" i="12" s="1"/>
  <c r="G215" i="12"/>
  <c r="F215" i="12"/>
  <c r="D215" i="12"/>
  <c r="C215" i="12"/>
  <c r="C235" i="17" s="1"/>
  <c r="B215" i="12"/>
  <c r="B235" i="17" s="1"/>
  <c r="H214" i="12"/>
  <c r="G214" i="12"/>
  <c r="J214" i="12" s="1"/>
  <c r="F214" i="12"/>
  <c r="D214" i="12"/>
  <c r="C214" i="12"/>
  <c r="C234" i="17" s="1"/>
  <c r="B214" i="12"/>
  <c r="Q214" i="12" s="1"/>
  <c r="F234" i="17" s="1"/>
  <c r="H213" i="12"/>
  <c r="G213" i="12"/>
  <c r="F213" i="12"/>
  <c r="D213" i="12"/>
  <c r="C213" i="12"/>
  <c r="C233" i="17" s="1"/>
  <c r="B213" i="12"/>
  <c r="Q213" i="12" s="1"/>
  <c r="F233" i="17" s="1"/>
  <c r="H212" i="12"/>
  <c r="K212" i="12" s="1"/>
  <c r="G212" i="12"/>
  <c r="F212" i="12"/>
  <c r="D212" i="12"/>
  <c r="C212" i="12"/>
  <c r="C232" i="17" s="1"/>
  <c r="B212" i="12"/>
  <c r="B232" i="17" s="1"/>
  <c r="Q211" i="12"/>
  <c r="F231" i="17" s="1"/>
  <c r="H211" i="12"/>
  <c r="G211" i="12"/>
  <c r="F211" i="12"/>
  <c r="D211" i="12"/>
  <c r="C211" i="12"/>
  <c r="C231" i="17" s="1"/>
  <c r="B211" i="12"/>
  <c r="B231" i="17" s="1"/>
  <c r="Q210" i="12"/>
  <c r="H210" i="12"/>
  <c r="K210" i="12" s="1"/>
  <c r="G210" i="12"/>
  <c r="J210" i="12" s="1"/>
  <c r="F210" i="12"/>
  <c r="I210" i="12" s="1"/>
  <c r="D210" i="12"/>
  <c r="C210" i="12"/>
  <c r="C230" i="17" s="1"/>
  <c r="B210" i="12"/>
  <c r="B230" i="17" s="1"/>
  <c r="H209" i="12"/>
  <c r="G209" i="12"/>
  <c r="J209" i="12" s="1"/>
  <c r="F209" i="12"/>
  <c r="D209" i="12"/>
  <c r="C209" i="12"/>
  <c r="B209" i="12"/>
  <c r="H208" i="12"/>
  <c r="G208" i="12"/>
  <c r="F208" i="12"/>
  <c r="I208" i="12" s="1"/>
  <c r="D208" i="12"/>
  <c r="C208" i="12"/>
  <c r="C228" i="17" s="1"/>
  <c r="B208" i="12"/>
  <c r="Q208" i="12" s="1"/>
  <c r="F228" i="17" s="1"/>
  <c r="H207" i="12"/>
  <c r="G207" i="12"/>
  <c r="F207" i="12"/>
  <c r="D207" i="12"/>
  <c r="C207" i="12"/>
  <c r="C227" i="17" s="1"/>
  <c r="B207" i="12"/>
  <c r="B227" i="17" s="1"/>
  <c r="H206" i="12"/>
  <c r="G206" i="12"/>
  <c r="F206" i="12"/>
  <c r="D206" i="12"/>
  <c r="C206" i="12"/>
  <c r="C226" i="17" s="1"/>
  <c r="B206" i="12"/>
  <c r="B226" i="17" s="1"/>
  <c r="K205" i="12"/>
  <c r="H205" i="12"/>
  <c r="G205" i="12"/>
  <c r="F205" i="12"/>
  <c r="D205" i="12"/>
  <c r="C205" i="12"/>
  <c r="C225" i="17" s="1"/>
  <c r="B205" i="12"/>
  <c r="Q205" i="12" s="1"/>
  <c r="F225" i="17" s="1"/>
  <c r="H204" i="12"/>
  <c r="G204" i="12"/>
  <c r="F204" i="12"/>
  <c r="D204" i="12"/>
  <c r="C204" i="12"/>
  <c r="C224" i="17" s="1"/>
  <c r="B204" i="12"/>
  <c r="H203" i="12"/>
  <c r="K203" i="12" s="1"/>
  <c r="G203" i="12"/>
  <c r="F203" i="12"/>
  <c r="D203" i="12"/>
  <c r="C203" i="12"/>
  <c r="C223" i="17" s="1"/>
  <c r="B203" i="12"/>
  <c r="B223" i="17" s="1"/>
  <c r="H202" i="12"/>
  <c r="G202" i="12"/>
  <c r="F202" i="12"/>
  <c r="D202" i="12"/>
  <c r="C202" i="12"/>
  <c r="C222" i="17" s="1"/>
  <c r="B202" i="12"/>
  <c r="B222" i="17" s="1"/>
  <c r="H201" i="12"/>
  <c r="G201" i="12"/>
  <c r="F201" i="12"/>
  <c r="D201" i="12"/>
  <c r="C201" i="12"/>
  <c r="C221" i="17" s="1"/>
  <c r="B201" i="12"/>
  <c r="Q201" i="12" s="1"/>
  <c r="F221" i="17" s="1"/>
  <c r="H200" i="12"/>
  <c r="K200" i="12" s="1"/>
  <c r="G200" i="12"/>
  <c r="F200" i="12"/>
  <c r="D200" i="12"/>
  <c r="C200" i="12"/>
  <c r="C220" i="17" s="1"/>
  <c r="B200" i="12"/>
  <c r="Q200" i="12" s="1"/>
  <c r="F220" i="17" s="1"/>
  <c r="H199" i="12"/>
  <c r="G199" i="12"/>
  <c r="J199" i="12" s="1"/>
  <c r="F199" i="12"/>
  <c r="I199" i="12" s="1"/>
  <c r="D199" i="12"/>
  <c r="C199" i="12"/>
  <c r="C219" i="17" s="1"/>
  <c r="B199" i="12"/>
  <c r="B219" i="17" s="1"/>
  <c r="H198" i="12"/>
  <c r="G198" i="12"/>
  <c r="F198" i="12"/>
  <c r="D198" i="12"/>
  <c r="C198" i="12"/>
  <c r="C218" i="17" s="1"/>
  <c r="B198" i="12"/>
  <c r="Q198" i="12" s="1"/>
  <c r="F218" i="17" s="1"/>
  <c r="H197" i="12"/>
  <c r="G197" i="12"/>
  <c r="F197" i="12"/>
  <c r="D197" i="12"/>
  <c r="C197" i="12"/>
  <c r="C217" i="17" s="1"/>
  <c r="B197" i="12"/>
  <c r="Q197" i="12" s="1"/>
  <c r="F217" i="17" s="1"/>
  <c r="H196" i="12"/>
  <c r="G196" i="12"/>
  <c r="F196" i="12"/>
  <c r="D196" i="12"/>
  <c r="C196" i="12"/>
  <c r="C216" i="17" s="1"/>
  <c r="B196" i="12"/>
  <c r="H195" i="12"/>
  <c r="G195" i="12"/>
  <c r="F195" i="12"/>
  <c r="I195" i="12" s="1"/>
  <c r="D195" i="12"/>
  <c r="C195" i="12"/>
  <c r="C215" i="17" s="1"/>
  <c r="B195" i="12"/>
  <c r="H194" i="12"/>
  <c r="G194" i="12"/>
  <c r="F194" i="12"/>
  <c r="D194" i="12"/>
  <c r="C194" i="12"/>
  <c r="C214" i="17" s="1"/>
  <c r="B194" i="12"/>
  <c r="H193" i="12"/>
  <c r="G193" i="12"/>
  <c r="F193" i="12"/>
  <c r="D193" i="12"/>
  <c r="C193" i="12"/>
  <c r="C213" i="17" s="1"/>
  <c r="B193" i="12"/>
  <c r="Q193" i="12" s="1"/>
  <c r="F213" i="17" s="1"/>
  <c r="I192" i="12"/>
  <c r="H192" i="12"/>
  <c r="G192" i="12"/>
  <c r="F192" i="12"/>
  <c r="D192" i="12"/>
  <c r="C192" i="12"/>
  <c r="C212" i="17" s="1"/>
  <c r="B192" i="12"/>
  <c r="Q192" i="12" s="1"/>
  <c r="F212" i="17" s="1"/>
  <c r="I191" i="12"/>
  <c r="H191" i="12"/>
  <c r="G191" i="12"/>
  <c r="F191" i="12"/>
  <c r="D191" i="12"/>
  <c r="C191" i="12"/>
  <c r="C211" i="17" s="1"/>
  <c r="B191" i="12"/>
  <c r="B211" i="17" s="1"/>
  <c r="H190" i="12"/>
  <c r="K190" i="12" s="1"/>
  <c r="G190" i="12"/>
  <c r="F190" i="12"/>
  <c r="D190" i="12"/>
  <c r="C190" i="12"/>
  <c r="C210" i="17" s="1"/>
  <c r="B190" i="12"/>
  <c r="Q190" i="12" s="1"/>
  <c r="F210" i="17" s="1"/>
  <c r="H189" i="12"/>
  <c r="G189" i="12"/>
  <c r="F189" i="12"/>
  <c r="D189" i="12"/>
  <c r="C189" i="12"/>
  <c r="C209" i="17" s="1"/>
  <c r="B189" i="12"/>
  <c r="Q189" i="12" s="1"/>
  <c r="F209" i="17" s="1"/>
  <c r="H188" i="12"/>
  <c r="G188" i="12"/>
  <c r="F188" i="12"/>
  <c r="D188" i="12"/>
  <c r="C188" i="12"/>
  <c r="C208" i="17" s="1"/>
  <c r="B188" i="12"/>
  <c r="B208" i="17" s="1"/>
  <c r="Q187" i="12"/>
  <c r="F207" i="17" s="1"/>
  <c r="H187" i="12"/>
  <c r="G187" i="12"/>
  <c r="F187" i="12"/>
  <c r="I187" i="12" s="1"/>
  <c r="D187" i="12"/>
  <c r="C187" i="12"/>
  <c r="C207" i="17" s="1"/>
  <c r="B187" i="12"/>
  <c r="B207" i="17" s="1"/>
  <c r="Q186" i="12"/>
  <c r="F206" i="17" s="1"/>
  <c r="H186" i="12"/>
  <c r="G186" i="12"/>
  <c r="F186" i="12"/>
  <c r="D186" i="12"/>
  <c r="C186" i="12"/>
  <c r="C206" i="17" s="1"/>
  <c r="B186" i="12"/>
  <c r="B206" i="17" s="1"/>
  <c r="J185" i="12"/>
  <c r="H185" i="12"/>
  <c r="G185" i="12"/>
  <c r="F185" i="12"/>
  <c r="D185" i="12"/>
  <c r="C185" i="12"/>
  <c r="C205" i="17" s="1"/>
  <c r="B185" i="12"/>
  <c r="Q185" i="12" s="1"/>
  <c r="F205" i="17" s="1"/>
  <c r="H184" i="12"/>
  <c r="G184" i="12"/>
  <c r="F184" i="12"/>
  <c r="D184" i="12"/>
  <c r="C184" i="12"/>
  <c r="C204" i="17" s="1"/>
  <c r="B184" i="12"/>
  <c r="Q184" i="12" s="1"/>
  <c r="F204" i="17" s="1"/>
  <c r="H183" i="12"/>
  <c r="K183" i="12" s="1"/>
  <c r="G183" i="12"/>
  <c r="J183" i="12" s="1"/>
  <c r="F183" i="12"/>
  <c r="I183" i="12" s="1"/>
  <c r="D183" i="12"/>
  <c r="C183" i="12"/>
  <c r="C203" i="17" s="1"/>
  <c r="B183" i="12"/>
  <c r="B203" i="17" s="1"/>
  <c r="H182" i="12"/>
  <c r="G182" i="12"/>
  <c r="F182" i="12"/>
  <c r="D182" i="12"/>
  <c r="C182" i="12"/>
  <c r="C202" i="17" s="1"/>
  <c r="B182" i="12"/>
  <c r="H181" i="12"/>
  <c r="G181" i="12"/>
  <c r="F181" i="12"/>
  <c r="D181" i="12"/>
  <c r="C181" i="12"/>
  <c r="C201" i="17" s="1"/>
  <c r="B181" i="12"/>
  <c r="H180" i="12"/>
  <c r="G180" i="12"/>
  <c r="F180" i="12"/>
  <c r="D180" i="12"/>
  <c r="C180" i="12"/>
  <c r="C200" i="17" s="1"/>
  <c r="B180" i="12"/>
  <c r="H179" i="12"/>
  <c r="G179" i="12"/>
  <c r="F179" i="12"/>
  <c r="I179" i="12" s="1"/>
  <c r="D179" i="12"/>
  <c r="C179" i="12"/>
  <c r="C199" i="17" s="1"/>
  <c r="B179" i="12"/>
  <c r="B199" i="17" s="1"/>
  <c r="Q178" i="12"/>
  <c r="F198" i="17" s="1"/>
  <c r="H178" i="12"/>
  <c r="G178" i="12"/>
  <c r="F178" i="12"/>
  <c r="D178" i="12"/>
  <c r="C178" i="12"/>
  <c r="C198" i="17" s="1"/>
  <c r="B178" i="12"/>
  <c r="B198" i="17" s="1"/>
  <c r="H177" i="12"/>
  <c r="G177" i="12"/>
  <c r="F177" i="12"/>
  <c r="D177" i="12"/>
  <c r="C177" i="12"/>
  <c r="C197" i="17" s="1"/>
  <c r="B177" i="12"/>
  <c r="Q177" i="12" s="1"/>
  <c r="F197" i="17" s="1"/>
  <c r="H176" i="12"/>
  <c r="G176" i="12"/>
  <c r="F176" i="12"/>
  <c r="D176" i="12"/>
  <c r="C176" i="12"/>
  <c r="C196" i="17" s="1"/>
  <c r="B176" i="12"/>
  <c r="Q176" i="12" s="1"/>
  <c r="F196" i="17" s="1"/>
  <c r="Q175" i="12"/>
  <c r="F195" i="17" s="1"/>
  <c r="H175" i="12"/>
  <c r="K175" i="12" s="1"/>
  <c r="G175" i="12"/>
  <c r="J175" i="12" s="1"/>
  <c r="F175" i="12"/>
  <c r="I175" i="12" s="1"/>
  <c r="D175" i="12"/>
  <c r="C175" i="12"/>
  <c r="C195" i="17" s="1"/>
  <c r="B175" i="12"/>
  <c r="B195" i="17" s="1"/>
  <c r="H174" i="12"/>
  <c r="K174" i="12" s="1"/>
  <c r="G174" i="12"/>
  <c r="J174" i="12" s="1"/>
  <c r="F174" i="12"/>
  <c r="D174" i="12"/>
  <c r="C174" i="12"/>
  <c r="C194" i="17" s="1"/>
  <c r="B174" i="12"/>
  <c r="Q174" i="12" s="1"/>
  <c r="F194" i="17" s="1"/>
  <c r="H173" i="12"/>
  <c r="K173" i="12" s="1"/>
  <c r="G173" i="12"/>
  <c r="F173" i="12"/>
  <c r="D173" i="12"/>
  <c r="C173" i="12"/>
  <c r="C193" i="17" s="1"/>
  <c r="B173" i="12"/>
  <c r="H172" i="12"/>
  <c r="G172" i="12"/>
  <c r="F172" i="12"/>
  <c r="D172" i="12"/>
  <c r="C172" i="12"/>
  <c r="C192" i="17" s="1"/>
  <c r="B172" i="12"/>
  <c r="J172" i="12" s="1"/>
  <c r="Q171" i="12"/>
  <c r="F191" i="17" s="1"/>
  <c r="H171" i="12"/>
  <c r="G171" i="12"/>
  <c r="F171" i="12"/>
  <c r="D171" i="12"/>
  <c r="C171" i="12"/>
  <c r="C191" i="17" s="1"/>
  <c r="B171" i="12"/>
  <c r="B191" i="17" s="1"/>
  <c r="Q170" i="12"/>
  <c r="F190" i="17" s="1"/>
  <c r="H170" i="12"/>
  <c r="K170" i="12" s="1"/>
  <c r="G170" i="12"/>
  <c r="F170" i="12"/>
  <c r="I170" i="12" s="1"/>
  <c r="D170" i="12"/>
  <c r="C170" i="12"/>
  <c r="C190" i="17" s="1"/>
  <c r="B170" i="12"/>
  <c r="B190" i="17" s="1"/>
  <c r="H169" i="12"/>
  <c r="G169" i="12"/>
  <c r="J169" i="12" s="1"/>
  <c r="F169" i="12"/>
  <c r="D169" i="12"/>
  <c r="C169" i="12"/>
  <c r="C189" i="17" s="1"/>
  <c r="B169" i="12"/>
  <c r="Q169" i="12" s="1"/>
  <c r="F189" i="17" s="1"/>
  <c r="H168" i="12"/>
  <c r="G168" i="12"/>
  <c r="F168" i="12"/>
  <c r="D168" i="12"/>
  <c r="C168" i="12"/>
  <c r="C188" i="17" s="1"/>
  <c r="B168" i="12"/>
  <c r="Q168" i="12" s="1"/>
  <c r="F188" i="17" s="1"/>
  <c r="H167" i="12"/>
  <c r="G167" i="12"/>
  <c r="F167" i="12"/>
  <c r="D167" i="12"/>
  <c r="C167" i="12"/>
  <c r="C187" i="17" s="1"/>
  <c r="B167" i="12"/>
  <c r="B187" i="17" s="1"/>
  <c r="H166" i="12"/>
  <c r="G166" i="12"/>
  <c r="F166" i="12"/>
  <c r="D166" i="12"/>
  <c r="C166" i="12"/>
  <c r="C186" i="17" s="1"/>
  <c r="B166" i="12"/>
  <c r="B186" i="17" s="1"/>
  <c r="H165" i="12"/>
  <c r="K165" i="12" s="1"/>
  <c r="G165" i="12"/>
  <c r="F165" i="12"/>
  <c r="D165" i="12"/>
  <c r="C165" i="12"/>
  <c r="C185" i="17" s="1"/>
  <c r="B165" i="12"/>
  <c r="Q165" i="12" s="1"/>
  <c r="F185" i="17" s="1"/>
  <c r="Q164" i="12"/>
  <c r="F184" i="17" s="1"/>
  <c r="H164" i="12"/>
  <c r="K164" i="12" s="1"/>
  <c r="G164" i="12"/>
  <c r="F164" i="12"/>
  <c r="D164" i="12"/>
  <c r="C164" i="12"/>
  <c r="C184" i="17" s="1"/>
  <c r="B164" i="12"/>
  <c r="B184" i="17" s="1"/>
  <c r="Q163" i="12"/>
  <c r="F183" i="17" s="1"/>
  <c r="H163" i="12"/>
  <c r="K163" i="12" s="1"/>
  <c r="G163" i="12"/>
  <c r="J163" i="12" s="1"/>
  <c r="F163" i="12"/>
  <c r="I163" i="12" s="1"/>
  <c r="D163" i="12"/>
  <c r="C163" i="12"/>
  <c r="C183" i="17" s="1"/>
  <c r="B163" i="12"/>
  <c r="B183" i="17" s="1"/>
  <c r="Q162" i="12"/>
  <c r="F182" i="17" s="1"/>
  <c r="H162" i="12"/>
  <c r="K162" i="12" s="1"/>
  <c r="G162" i="12"/>
  <c r="J162" i="12" s="1"/>
  <c r="F162" i="12"/>
  <c r="I162" i="12" s="1"/>
  <c r="D162" i="12"/>
  <c r="C162" i="12"/>
  <c r="C182" i="17" s="1"/>
  <c r="B162" i="12"/>
  <c r="B182" i="17" s="1"/>
  <c r="H161" i="12"/>
  <c r="G161" i="12"/>
  <c r="F161" i="12"/>
  <c r="D161" i="12"/>
  <c r="C161" i="12"/>
  <c r="C181" i="17" s="1"/>
  <c r="B161" i="12"/>
  <c r="Q161" i="12" s="1"/>
  <c r="F181" i="17" s="1"/>
  <c r="H160" i="12"/>
  <c r="G160" i="12"/>
  <c r="F160" i="12"/>
  <c r="D160" i="12"/>
  <c r="C160" i="12"/>
  <c r="C180" i="17" s="1"/>
  <c r="B160" i="12"/>
  <c r="Q160" i="12" s="1"/>
  <c r="F180" i="17" s="1"/>
  <c r="H159" i="12"/>
  <c r="K159" i="12" s="1"/>
  <c r="G159" i="12"/>
  <c r="J159" i="12" s="1"/>
  <c r="F159" i="12"/>
  <c r="D159" i="12"/>
  <c r="C159" i="12"/>
  <c r="C179" i="17" s="1"/>
  <c r="B159" i="12"/>
  <c r="Q159" i="12" s="1"/>
  <c r="F179" i="17" s="1"/>
  <c r="H158" i="12"/>
  <c r="G158" i="12"/>
  <c r="J158" i="12" s="1"/>
  <c r="F158" i="12"/>
  <c r="D158" i="12"/>
  <c r="C158" i="12"/>
  <c r="C178" i="17" s="1"/>
  <c r="B158" i="12"/>
  <c r="H157" i="12"/>
  <c r="G157" i="12"/>
  <c r="F157" i="12"/>
  <c r="D157" i="12"/>
  <c r="C157" i="12"/>
  <c r="C177" i="17" s="1"/>
  <c r="B157" i="12"/>
  <c r="H156" i="12"/>
  <c r="G156" i="12"/>
  <c r="F156" i="12"/>
  <c r="D156" i="12"/>
  <c r="C156" i="12"/>
  <c r="C176" i="17" s="1"/>
  <c r="B156" i="12"/>
  <c r="J156" i="12" s="1"/>
  <c r="Q155" i="12"/>
  <c r="F175" i="17" s="1"/>
  <c r="H155" i="12"/>
  <c r="G155" i="12"/>
  <c r="F155" i="12"/>
  <c r="D155" i="12"/>
  <c r="C155" i="12"/>
  <c r="C175" i="17" s="1"/>
  <c r="B155" i="12"/>
  <c r="B175" i="17" s="1"/>
  <c r="Q154" i="12"/>
  <c r="F174" i="17" s="1"/>
  <c r="H154" i="12"/>
  <c r="K154" i="12" s="1"/>
  <c r="G154" i="12"/>
  <c r="F154" i="12"/>
  <c r="D154" i="12"/>
  <c r="C154" i="12"/>
  <c r="C174" i="17" s="1"/>
  <c r="B154" i="12"/>
  <c r="B174" i="17" s="1"/>
  <c r="H153" i="12"/>
  <c r="G153" i="12"/>
  <c r="F153" i="12"/>
  <c r="D153" i="12"/>
  <c r="C153" i="12"/>
  <c r="C173" i="17" s="1"/>
  <c r="B153" i="12"/>
  <c r="H152" i="12"/>
  <c r="G152" i="12"/>
  <c r="F152" i="12"/>
  <c r="D152" i="12"/>
  <c r="C152" i="12"/>
  <c r="C172" i="17" s="1"/>
  <c r="B152" i="12"/>
  <c r="Q152" i="12" s="1"/>
  <c r="F172" i="17" s="1"/>
  <c r="H151" i="12"/>
  <c r="G151" i="12"/>
  <c r="F151" i="12"/>
  <c r="D151" i="12"/>
  <c r="C151" i="12"/>
  <c r="C171" i="17" s="1"/>
  <c r="B151" i="12"/>
  <c r="B171" i="17" s="1"/>
  <c r="H150" i="12"/>
  <c r="K150" i="12" s="1"/>
  <c r="G150" i="12"/>
  <c r="J150" i="12" s="1"/>
  <c r="F150" i="12"/>
  <c r="D150" i="12"/>
  <c r="C150" i="12"/>
  <c r="C170" i="17" s="1"/>
  <c r="B150" i="12"/>
  <c r="Q150" i="12" s="1"/>
  <c r="F170" i="17" s="1"/>
  <c r="H149" i="12"/>
  <c r="K149" i="12" s="1"/>
  <c r="G149" i="12"/>
  <c r="J149" i="12" s="1"/>
  <c r="F149" i="12"/>
  <c r="I149" i="12" s="1"/>
  <c r="D149" i="12"/>
  <c r="C149" i="12"/>
  <c r="C169" i="17" s="1"/>
  <c r="B149" i="12"/>
  <c r="Q149" i="12" s="1"/>
  <c r="F169" i="17" s="1"/>
  <c r="Q148" i="12"/>
  <c r="F168" i="17" s="1"/>
  <c r="H148" i="12"/>
  <c r="K148" i="12" s="1"/>
  <c r="G148" i="12"/>
  <c r="J148" i="12" s="1"/>
  <c r="F148" i="12"/>
  <c r="I148" i="12" s="1"/>
  <c r="D148" i="12"/>
  <c r="C148" i="12"/>
  <c r="C168" i="17" s="1"/>
  <c r="B148" i="12"/>
  <c r="B168" i="17" s="1"/>
  <c r="H147" i="12"/>
  <c r="G147" i="12"/>
  <c r="F147" i="12"/>
  <c r="I147" i="12" s="1"/>
  <c r="D147" i="12"/>
  <c r="C147" i="12"/>
  <c r="C167" i="17" s="1"/>
  <c r="B147" i="12"/>
  <c r="B167" i="17" s="1"/>
  <c r="H146" i="12"/>
  <c r="G146" i="12"/>
  <c r="F146" i="12"/>
  <c r="D146" i="12"/>
  <c r="C146" i="12"/>
  <c r="C166" i="17" s="1"/>
  <c r="B146" i="12"/>
  <c r="B166" i="17" s="1"/>
  <c r="H145" i="12"/>
  <c r="G145" i="12"/>
  <c r="F145" i="12"/>
  <c r="D145" i="12"/>
  <c r="C145" i="12"/>
  <c r="C165" i="17" s="1"/>
  <c r="B145" i="12"/>
  <c r="H144" i="12"/>
  <c r="G144" i="12"/>
  <c r="F144" i="12"/>
  <c r="D144" i="12"/>
  <c r="C144" i="12"/>
  <c r="C164" i="17" s="1"/>
  <c r="B144" i="12"/>
  <c r="Q143" i="12"/>
  <c r="F163" i="17" s="1"/>
  <c r="I143" i="12"/>
  <c r="H143" i="12"/>
  <c r="G143" i="12"/>
  <c r="F143" i="12"/>
  <c r="D143" i="12"/>
  <c r="C143" i="12"/>
  <c r="C163" i="17" s="1"/>
  <c r="B143" i="12"/>
  <c r="B163" i="17" s="1"/>
  <c r="H142" i="12"/>
  <c r="G142" i="12"/>
  <c r="J142" i="12" s="1"/>
  <c r="F142" i="12"/>
  <c r="D142" i="12"/>
  <c r="C142" i="12"/>
  <c r="C162" i="17" s="1"/>
  <c r="B142" i="12"/>
  <c r="H141" i="12"/>
  <c r="G141" i="12"/>
  <c r="F141" i="12"/>
  <c r="D141" i="12"/>
  <c r="C141" i="12"/>
  <c r="C161" i="17" s="1"/>
  <c r="B141" i="12"/>
  <c r="Q141" i="12" s="1"/>
  <c r="F161" i="17" s="1"/>
  <c r="H140" i="12"/>
  <c r="G140" i="12"/>
  <c r="F140" i="12"/>
  <c r="D140" i="12"/>
  <c r="C140" i="12"/>
  <c r="C160" i="17" s="1"/>
  <c r="B140" i="12"/>
  <c r="Q140" i="12" s="1"/>
  <c r="F160" i="17" s="1"/>
  <c r="Q139" i="12"/>
  <c r="F159" i="17" s="1"/>
  <c r="H139" i="12"/>
  <c r="K139" i="12" s="1"/>
  <c r="G139" i="12"/>
  <c r="F139" i="12"/>
  <c r="D139" i="12"/>
  <c r="C139" i="12"/>
  <c r="C159" i="17" s="1"/>
  <c r="B139" i="12"/>
  <c r="B159" i="17" s="1"/>
  <c r="Q138" i="12"/>
  <c r="F158" i="17" s="1"/>
  <c r="H138" i="12"/>
  <c r="K138" i="12" s="1"/>
  <c r="G138" i="12"/>
  <c r="F138" i="12"/>
  <c r="D138" i="12"/>
  <c r="C138" i="12"/>
  <c r="C158" i="17" s="1"/>
  <c r="B138" i="12"/>
  <c r="B158" i="17" s="1"/>
  <c r="H137" i="12"/>
  <c r="G137" i="12"/>
  <c r="F137" i="12"/>
  <c r="D137" i="12"/>
  <c r="C137" i="12"/>
  <c r="C157" i="17" s="1"/>
  <c r="B137" i="12"/>
  <c r="H136" i="12"/>
  <c r="G136" i="12"/>
  <c r="F136" i="12"/>
  <c r="D136" i="12"/>
  <c r="C136" i="12"/>
  <c r="C156" i="17" s="1"/>
  <c r="B136" i="12"/>
  <c r="H135" i="12"/>
  <c r="G135" i="12"/>
  <c r="F135" i="12"/>
  <c r="I135" i="12" s="1"/>
  <c r="D135" i="12"/>
  <c r="C135" i="12"/>
  <c r="C155" i="17" s="1"/>
  <c r="B135" i="12"/>
  <c r="B155" i="17" s="1"/>
  <c r="H134" i="12"/>
  <c r="G134" i="12"/>
  <c r="J134" i="12" s="1"/>
  <c r="F134" i="12"/>
  <c r="D134" i="12"/>
  <c r="C134" i="12"/>
  <c r="C154" i="17" s="1"/>
  <c r="B134" i="12"/>
  <c r="H133" i="12"/>
  <c r="G133" i="12"/>
  <c r="F133" i="12"/>
  <c r="D133" i="12"/>
  <c r="C133" i="12"/>
  <c r="C153" i="17" s="1"/>
  <c r="B133" i="12"/>
  <c r="H132" i="12"/>
  <c r="G132" i="12"/>
  <c r="J132" i="12" s="1"/>
  <c r="F132" i="12"/>
  <c r="D132" i="12"/>
  <c r="C132" i="12"/>
  <c r="C152" i="17" s="1"/>
  <c r="B132" i="12"/>
  <c r="H131" i="12"/>
  <c r="G131" i="12"/>
  <c r="J131" i="12" s="1"/>
  <c r="F131" i="12"/>
  <c r="I131" i="12" s="1"/>
  <c r="D131" i="12"/>
  <c r="C131" i="12"/>
  <c r="C151" i="17" s="1"/>
  <c r="B131" i="12"/>
  <c r="B151" i="17" s="1"/>
  <c r="H130" i="12"/>
  <c r="G130" i="12"/>
  <c r="F130" i="12"/>
  <c r="D130" i="12"/>
  <c r="C130" i="12"/>
  <c r="C150" i="17" s="1"/>
  <c r="B130" i="12"/>
  <c r="B150" i="17" s="1"/>
  <c r="H129" i="12"/>
  <c r="G129" i="12"/>
  <c r="F129" i="12"/>
  <c r="D129" i="12"/>
  <c r="C129" i="12"/>
  <c r="C149" i="17" s="1"/>
  <c r="B129" i="12"/>
  <c r="H128" i="12"/>
  <c r="G128" i="12"/>
  <c r="F128" i="12"/>
  <c r="D128" i="12"/>
  <c r="C128" i="12"/>
  <c r="C148" i="17" s="1"/>
  <c r="B128" i="12"/>
  <c r="Q127" i="12"/>
  <c r="F147" i="17" s="1"/>
  <c r="H127" i="12"/>
  <c r="G127" i="12"/>
  <c r="F127" i="12"/>
  <c r="D127" i="12"/>
  <c r="C127" i="12"/>
  <c r="C147" i="17" s="1"/>
  <c r="B127" i="12"/>
  <c r="B147" i="17" s="1"/>
  <c r="Q126" i="12"/>
  <c r="F146" i="17" s="1"/>
  <c r="H126" i="12"/>
  <c r="K126" i="12" s="1"/>
  <c r="G126" i="12"/>
  <c r="J126" i="12" s="1"/>
  <c r="F126" i="12"/>
  <c r="D126" i="12"/>
  <c r="C126" i="12"/>
  <c r="C146" i="17" s="1"/>
  <c r="B126" i="12"/>
  <c r="B146" i="17" s="1"/>
  <c r="H125" i="12"/>
  <c r="G125" i="12"/>
  <c r="J125" i="12" s="1"/>
  <c r="F125" i="12"/>
  <c r="I125" i="12" s="1"/>
  <c r="D125" i="12"/>
  <c r="C125" i="12"/>
  <c r="C145" i="17" s="1"/>
  <c r="B125" i="12"/>
  <c r="H124" i="12"/>
  <c r="K124" i="12" s="1"/>
  <c r="G124" i="12"/>
  <c r="J124" i="12" s="1"/>
  <c r="F124" i="12"/>
  <c r="D124" i="12"/>
  <c r="C124" i="12"/>
  <c r="C144" i="17" s="1"/>
  <c r="B124" i="12"/>
  <c r="Q124" i="12" s="1"/>
  <c r="F144" i="17" s="1"/>
  <c r="H123" i="12"/>
  <c r="K123" i="12" s="1"/>
  <c r="G123" i="12"/>
  <c r="J123" i="12" s="1"/>
  <c r="F123" i="12"/>
  <c r="I123" i="12" s="1"/>
  <c r="D123" i="12"/>
  <c r="C123" i="12"/>
  <c r="C143" i="17" s="1"/>
  <c r="B123" i="12"/>
  <c r="B143" i="17" s="1"/>
  <c r="H122" i="12"/>
  <c r="K122" i="12" s="1"/>
  <c r="G122" i="12"/>
  <c r="J122" i="12" s="1"/>
  <c r="F122" i="12"/>
  <c r="D122" i="12"/>
  <c r="C122" i="12"/>
  <c r="C142" i="17" s="1"/>
  <c r="B122" i="12"/>
  <c r="H121" i="12"/>
  <c r="G121" i="12"/>
  <c r="F121" i="12"/>
  <c r="D121" i="12"/>
  <c r="C121" i="12"/>
  <c r="C141" i="17" s="1"/>
  <c r="B121" i="12"/>
  <c r="H120" i="12"/>
  <c r="G120" i="12"/>
  <c r="F120" i="12"/>
  <c r="D120" i="12"/>
  <c r="C120" i="12"/>
  <c r="C140" i="17" s="1"/>
  <c r="B120" i="12"/>
  <c r="B140" i="17" s="1"/>
  <c r="Q119" i="12"/>
  <c r="F139" i="17" s="1"/>
  <c r="H119" i="12"/>
  <c r="G119" i="12"/>
  <c r="F119" i="12"/>
  <c r="D119" i="12"/>
  <c r="C119" i="12"/>
  <c r="C139" i="17" s="1"/>
  <c r="B119" i="12"/>
  <c r="B139" i="17" s="1"/>
  <c r="H118" i="12"/>
  <c r="G118" i="12"/>
  <c r="F118" i="12"/>
  <c r="I118" i="12" s="1"/>
  <c r="D118" i="12"/>
  <c r="C118" i="12"/>
  <c r="C138" i="17" s="1"/>
  <c r="B118" i="12"/>
  <c r="H117" i="12"/>
  <c r="G117" i="12"/>
  <c r="F117" i="12"/>
  <c r="I117" i="12" s="1"/>
  <c r="D117" i="12"/>
  <c r="C117" i="12"/>
  <c r="C137" i="17" s="1"/>
  <c r="B117" i="12"/>
  <c r="H116" i="12"/>
  <c r="G116" i="12"/>
  <c r="F116" i="12"/>
  <c r="D116" i="12"/>
  <c r="C116" i="12"/>
  <c r="C136" i="17" s="1"/>
  <c r="B116" i="12"/>
  <c r="J116" i="12" s="1"/>
  <c r="H115" i="12"/>
  <c r="G115" i="12"/>
  <c r="F115" i="12"/>
  <c r="D115" i="12"/>
  <c r="C115" i="12"/>
  <c r="C135" i="17" s="1"/>
  <c r="B115" i="12"/>
  <c r="I115" i="12" s="1"/>
  <c r="H114" i="12"/>
  <c r="G114" i="12"/>
  <c r="F114" i="12"/>
  <c r="D114" i="12"/>
  <c r="C114" i="12"/>
  <c r="B114" i="12"/>
  <c r="B134" i="17" s="1"/>
  <c r="E208" i="8"/>
  <c r="E209" i="8"/>
  <c r="E210" i="8"/>
  <c r="E211" i="8"/>
  <c r="E212" i="8"/>
  <c r="F208" i="8"/>
  <c r="F209" i="8"/>
  <c r="F210" i="8"/>
  <c r="F211" i="8"/>
  <c r="F212" i="8"/>
  <c r="O208" i="8"/>
  <c r="O209" i="8"/>
  <c r="O210" i="8"/>
  <c r="O211" i="8"/>
  <c r="O212" i="8"/>
  <c r="P208" i="8"/>
  <c r="P209" i="8"/>
  <c r="P210" i="8"/>
  <c r="P211" i="8"/>
  <c r="P212" i="8"/>
  <c r="E149" i="8"/>
  <c r="E150" i="8"/>
  <c r="E151" i="8"/>
  <c r="E152" i="8"/>
  <c r="E153" i="8"/>
  <c r="E154" i="8"/>
  <c r="E155" i="8"/>
  <c r="E156" i="8"/>
  <c r="E157" i="8"/>
  <c r="E158" i="8"/>
  <c r="E159" i="8"/>
  <c r="E160" i="8"/>
  <c r="E161" i="8"/>
  <c r="E162" i="8"/>
  <c r="E163" i="8"/>
  <c r="E164" i="8"/>
  <c r="F149" i="8"/>
  <c r="F150" i="8"/>
  <c r="F151" i="8"/>
  <c r="F152" i="8"/>
  <c r="F153" i="8"/>
  <c r="F154" i="8"/>
  <c r="F155" i="8"/>
  <c r="F156" i="8"/>
  <c r="F157" i="8"/>
  <c r="F158" i="8"/>
  <c r="F159" i="8"/>
  <c r="F160" i="8"/>
  <c r="M160" i="8" s="1"/>
  <c r="F161" i="8"/>
  <c r="F162" i="8"/>
  <c r="F163" i="8"/>
  <c r="F164" i="8"/>
  <c r="O149" i="8"/>
  <c r="O150" i="8"/>
  <c r="O151" i="8"/>
  <c r="O152" i="8"/>
  <c r="O153" i="8"/>
  <c r="O154" i="8"/>
  <c r="O155" i="8"/>
  <c r="O156" i="8"/>
  <c r="O157" i="8"/>
  <c r="O158" i="8"/>
  <c r="O159" i="8"/>
  <c r="O160" i="8"/>
  <c r="O161" i="8"/>
  <c r="O162" i="8"/>
  <c r="O163" i="8"/>
  <c r="O164" i="8"/>
  <c r="P149" i="8"/>
  <c r="Q149" i="8" s="1"/>
  <c r="R149" i="8" s="1"/>
  <c r="P150" i="8"/>
  <c r="P151" i="8"/>
  <c r="P152" i="8"/>
  <c r="P153" i="8"/>
  <c r="P154" i="8"/>
  <c r="P155" i="8"/>
  <c r="P156" i="8"/>
  <c r="Q156" i="8" s="1"/>
  <c r="E156" i="12" s="1"/>
  <c r="P157" i="8"/>
  <c r="P158" i="8"/>
  <c r="Q158" i="8" s="1"/>
  <c r="E158" i="12" s="1"/>
  <c r="P159" i="8"/>
  <c r="P160" i="8"/>
  <c r="P161" i="8"/>
  <c r="P162" i="8"/>
  <c r="P163" i="8"/>
  <c r="P164" i="8"/>
  <c r="Q164" i="8" s="1"/>
  <c r="E164" i="12" s="1"/>
  <c r="E165" i="8"/>
  <c r="E166" i="8"/>
  <c r="E167" i="8"/>
  <c r="E168" i="8"/>
  <c r="E169" i="8"/>
  <c r="E170" i="8"/>
  <c r="E171" i="8"/>
  <c r="E172" i="8"/>
  <c r="E173" i="8"/>
  <c r="E174" i="8"/>
  <c r="E175" i="8"/>
  <c r="E176" i="8"/>
  <c r="E177" i="8"/>
  <c r="E178" i="8"/>
  <c r="E179" i="8"/>
  <c r="E180" i="8"/>
  <c r="F165" i="8"/>
  <c r="F166" i="8"/>
  <c r="F167" i="8"/>
  <c r="F168" i="8"/>
  <c r="F169" i="8"/>
  <c r="F170" i="8"/>
  <c r="F171" i="8"/>
  <c r="F172" i="8"/>
  <c r="F173" i="8"/>
  <c r="F174" i="8"/>
  <c r="F175" i="8"/>
  <c r="M175" i="8" s="1"/>
  <c r="F176" i="8"/>
  <c r="F177" i="8"/>
  <c r="F178" i="8"/>
  <c r="F179" i="8"/>
  <c r="F180" i="8"/>
  <c r="O165" i="8"/>
  <c r="O166" i="8"/>
  <c r="O167" i="8"/>
  <c r="O168" i="8"/>
  <c r="O169" i="8"/>
  <c r="O170" i="8"/>
  <c r="O171" i="8"/>
  <c r="O172" i="8"/>
  <c r="O173" i="8"/>
  <c r="O174" i="8"/>
  <c r="O175" i="8"/>
  <c r="O176" i="8"/>
  <c r="O177" i="8"/>
  <c r="O178" i="8"/>
  <c r="O179" i="8"/>
  <c r="O180" i="8"/>
  <c r="P165" i="8"/>
  <c r="Q165" i="8" s="1"/>
  <c r="P166" i="8"/>
  <c r="Q166" i="8" s="1"/>
  <c r="P167" i="8"/>
  <c r="P168" i="8"/>
  <c r="P169" i="8"/>
  <c r="P170" i="8"/>
  <c r="P171" i="8"/>
  <c r="Q171" i="8" s="1"/>
  <c r="E171" i="12" s="1"/>
  <c r="P172" i="8"/>
  <c r="P173" i="8"/>
  <c r="P174" i="8"/>
  <c r="Q174" i="8" s="1"/>
  <c r="E174" i="12" s="1"/>
  <c r="P175" i="8"/>
  <c r="Q175" i="8" s="1"/>
  <c r="R175" i="8" s="1"/>
  <c r="P175" i="12" s="1"/>
  <c r="P176" i="8"/>
  <c r="P177" i="8"/>
  <c r="P178" i="8"/>
  <c r="P179" i="8"/>
  <c r="P180" i="8"/>
  <c r="E147" i="8"/>
  <c r="E148" i="8"/>
  <c r="E181" i="8"/>
  <c r="E182" i="8"/>
  <c r="E183" i="8"/>
  <c r="E184" i="8"/>
  <c r="E185" i="8"/>
  <c r="E186" i="8"/>
  <c r="E187" i="8"/>
  <c r="E188" i="8"/>
  <c r="E189" i="8"/>
  <c r="E190" i="8"/>
  <c r="E191" i="8"/>
  <c r="E192" i="8"/>
  <c r="E193" i="8"/>
  <c r="E194" i="8"/>
  <c r="E195" i="8"/>
  <c r="F147" i="8"/>
  <c r="F148" i="8"/>
  <c r="F181" i="8"/>
  <c r="F182" i="8"/>
  <c r="F183" i="8"/>
  <c r="F184" i="8"/>
  <c r="F185" i="8"/>
  <c r="F186" i="8"/>
  <c r="F187" i="8"/>
  <c r="F188" i="8"/>
  <c r="F189" i="8"/>
  <c r="F190" i="8"/>
  <c r="F191" i="8"/>
  <c r="F192" i="8"/>
  <c r="F193" i="8"/>
  <c r="F194" i="8"/>
  <c r="F195" i="8"/>
  <c r="O147" i="8"/>
  <c r="O148" i="8"/>
  <c r="O181" i="8"/>
  <c r="O182" i="8"/>
  <c r="O183" i="8"/>
  <c r="O184" i="8"/>
  <c r="O185" i="8"/>
  <c r="O186" i="8"/>
  <c r="O187" i="8"/>
  <c r="O188" i="8"/>
  <c r="O189" i="8"/>
  <c r="O190" i="8"/>
  <c r="O191" i="8"/>
  <c r="O192" i="8"/>
  <c r="O193" i="8"/>
  <c r="O194" i="8"/>
  <c r="O195" i="8"/>
  <c r="P147" i="8"/>
  <c r="P148" i="8"/>
  <c r="P181" i="8"/>
  <c r="P182" i="8"/>
  <c r="P183" i="8"/>
  <c r="P184" i="8"/>
  <c r="P185" i="8"/>
  <c r="P186" i="8"/>
  <c r="P187" i="8"/>
  <c r="P188" i="8"/>
  <c r="P189" i="8"/>
  <c r="P190" i="8"/>
  <c r="P191" i="8"/>
  <c r="P192" i="8"/>
  <c r="P193" i="8"/>
  <c r="P194" i="8"/>
  <c r="P195" i="8"/>
  <c r="E201" i="8"/>
  <c r="F201" i="8"/>
  <c r="O201" i="8"/>
  <c r="P201" i="8"/>
  <c r="E121" i="8"/>
  <c r="E122" i="8"/>
  <c r="E123" i="8"/>
  <c r="E124" i="8"/>
  <c r="E125" i="8"/>
  <c r="E126" i="8"/>
  <c r="E127" i="8"/>
  <c r="F121" i="8"/>
  <c r="F122" i="8"/>
  <c r="F123" i="8"/>
  <c r="F124" i="8"/>
  <c r="F125" i="8"/>
  <c r="F126" i="8"/>
  <c r="F127" i="8"/>
  <c r="O121" i="8"/>
  <c r="O122" i="8"/>
  <c r="O123" i="8"/>
  <c r="O124" i="8"/>
  <c r="O125" i="8"/>
  <c r="O126" i="8"/>
  <c r="O127" i="8"/>
  <c r="P121" i="8"/>
  <c r="P122" i="8"/>
  <c r="P123" i="8"/>
  <c r="P124" i="8"/>
  <c r="P125" i="8"/>
  <c r="P126" i="8"/>
  <c r="P127" i="8"/>
  <c r="E128" i="8"/>
  <c r="E129" i="8"/>
  <c r="E130" i="8"/>
  <c r="E131" i="8"/>
  <c r="E132" i="8"/>
  <c r="E133" i="8"/>
  <c r="E134" i="8"/>
  <c r="F128" i="8"/>
  <c r="F129" i="8"/>
  <c r="F130" i="8"/>
  <c r="F131" i="8"/>
  <c r="F132" i="8"/>
  <c r="F133" i="8"/>
  <c r="F134" i="8"/>
  <c r="O128" i="8"/>
  <c r="O129" i="8"/>
  <c r="O130" i="8"/>
  <c r="O131" i="8"/>
  <c r="O132" i="8"/>
  <c r="O133" i="8"/>
  <c r="O134" i="8"/>
  <c r="P128" i="8"/>
  <c r="P129" i="8"/>
  <c r="P130" i="8"/>
  <c r="P131" i="8"/>
  <c r="P132" i="8"/>
  <c r="P133" i="8"/>
  <c r="P134" i="8"/>
  <c r="E135" i="8"/>
  <c r="E136" i="8"/>
  <c r="E137" i="8"/>
  <c r="E138" i="8"/>
  <c r="E139" i="8"/>
  <c r="E140" i="8"/>
  <c r="E141" i="8"/>
  <c r="F135" i="8"/>
  <c r="F136" i="8"/>
  <c r="F137" i="8"/>
  <c r="F138" i="8"/>
  <c r="F139" i="8"/>
  <c r="F140" i="8"/>
  <c r="F141" i="8"/>
  <c r="O135" i="8"/>
  <c r="O136" i="8"/>
  <c r="O137" i="8"/>
  <c r="O138" i="8"/>
  <c r="O139" i="8"/>
  <c r="O140" i="8"/>
  <c r="O141" i="8"/>
  <c r="P135" i="8"/>
  <c r="P136" i="8"/>
  <c r="P137" i="8"/>
  <c r="P138" i="8"/>
  <c r="P139" i="8"/>
  <c r="P140" i="8"/>
  <c r="P141" i="8"/>
  <c r="E142" i="8"/>
  <c r="E143" i="8"/>
  <c r="E144" i="8"/>
  <c r="E145" i="8"/>
  <c r="E146" i="8"/>
  <c r="E196" i="8"/>
  <c r="E197" i="8"/>
  <c r="F142" i="8"/>
  <c r="F143" i="8"/>
  <c r="F144" i="8"/>
  <c r="F145" i="8"/>
  <c r="F146" i="8"/>
  <c r="F196" i="8"/>
  <c r="F197" i="8"/>
  <c r="O142" i="8"/>
  <c r="O143" i="8"/>
  <c r="O144" i="8"/>
  <c r="O145" i="8"/>
  <c r="O146" i="8"/>
  <c r="O196" i="8"/>
  <c r="O197" i="8"/>
  <c r="P142" i="8"/>
  <c r="P143" i="8"/>
  <c r="P144" i="8"/>
  <c r="P145" i="8"/>
  <c r="P146" i="8"/>
  <c r="P196" i="8"/>
  <c r="P197" i="8"/>
  <c r="E198" i="8"/>
  <c r="E199" i="8"/>
  <c r="E200" i="8"/>
  <c r="E202" i="8"/>
  <c r="E203" i="8"/>
  <c r="E204" i="8"/>
  <c r="E205" i="8"/>
  <c r="F198" i="8"/>
  <c r="F199" i="8"/>
  <c r="F200" i="8"/>
  <c r="F202" i="8"/>
  <c r="F203" i="8"/>
  <c r="F204" i="8"/>
  <c r="F205" i="8"/>
  <c r="O198" i="8"/>
  <c r="O199" i="8"/>
  <c r="O200" i="8"/>
  <c r="O202" i="8"/>
  <c r="O203" i="8"/>
  <c r="O204" i="8"/>
  <c r="O205" i="8"/>
  <c r="P198" i="8"/>
  <c r="P199" i="8"/>
  <c r="P200" i="8"/>
  <c r="P202" i="8"/>
  <c r="P203" i="8"/>
  <c r="P204" i="8"/>
  <c r="P205" i="8"/>
  <c r="E113" i="8"/>
  <c r="E114" i="8"/>
  <c r="E115" i="8"/>
  <c r="E116" i="8"/>
  <c r="E117" i="8"/>
  <c r="E118" i="8"/>
  <c r="F113" i="8"/>
  <c r="F114" i="8"/>
  <c r="F115" i="8"/>
  <c r="F116" i="8"/>
  <c r="F117" i="8"/>
  <c r="F118" i="8"/>
  <c r="O113" i="8"/>
  <c r="O114" i="8"/>
  <c r="O115" i="8"/>
  <c r="O116" i="8"/>
  <c r="O117" i="8"/>
  <c r="O118" i="8"/>
  <c r="P113" i="8"/>
  <c r="P114" i="8"/>
  <c r="P115" i="8"/>
  <c r="P116" i="8"/>
  <c r="P117" i="8"/>
  <c r="P118" i="8"/>
  <c r="E213" i="8"/>
  <c r="F213" i="8"/>
  <c r="O213" i="8"/>
  <c r="P213" i="8"/>
  <c r="E215" i="8"/>
  <c r="F215" i="8"/>
  <c r="O215" i="8"/>
  <c r="P215" i="8"/>
  <c r="E105" i="8"/>
  <c r="F105" i="8"/>
  <c r="O105" i="8"/>
  <c r="P105" i="8"/>
  <c r="E106" i="8"/>
  <c r="F106" i="8"/>
  <c r="O106" i="8"/>
  <c r="P106" i="8"/>
  <c r="E107" i="8"/>
  <c r="F107" i="8"/>
  <c r="O107" i="8"/>
  <c r="P107" i="8"/>
  <c r="E108" i="8"/>
  <c r="F108" i="8"/>
  <c r="O108" i="8"/>
  <c r="P108" i="8"/>
  <c r="E109" i="8"/>
  <c r="F109" i="8"/>
  <c r="O109" i="8"/>
  <c r="P109" i="8"/>
  <c r="E110" i="8"/>
  <c r="F110" i="8"/>
  <c r="O110" i="8"/>
  <c r="P110" i="8"/>
  <c r="E216" i="8"/>
  <c r="F216" i="8"/>
  <c r="O216" i="8"/>
  <c r="P216" i="8"/>
  <c r="E120" i="8"/>
  <c r="F120" i="8"/>
  <c r="O120" i="8"/>
  <c r="P120" i="8"/>
  <c r="E206" i="8"/>
  <c r="F206" i="8"/>
  <c r="O206" i="8"/>
  <c r="P206" i="8"/>
  <c r="E207" i="8"/>
  <c r="F207" i="8"/>
  <c r="O207" i="8"/>
  <c r="P207" i="8"/>
  <c r="E10" i="8"/>
  <c r="E11" i="8"/>
  <c r="C134" i="17"/>
  <c r="D16" i="12"/>
  <c r="D17" i="12"/>
  <c r="D18" i="12"/>
  <c r="D19" i="12"/>
  <c r="D20" i="12"/>
  <c r="D21" i="12"/>
  <c r="D22" i="12"/>
  <c r="D23" i="12"/>
  <c r="D24" i="12"/>
  <c r="D25" i="12"/>
  <c r="D26" i="12"/>
  <c r="D27" i="12"/>
  <c r="D28" i="12"/>
  <c r="D29" i="12"/>
  <c r="D30" i="12"/>
  <c r="D31" i="12"/>
  <c r="D32" i="12"/>
  <c r="D33" i="12"/>
  <c r="D34" i="12"/>
  <c r="D35" i="12"/>
  <c r="D36" i="12"/>
  <c r="D37" i="12"/>
  <c r="D38" i="12"/>
  <c r="D39" i="12"/>
  <c r="D40" i="12"/>
  <c r="D41" i="12"/>
  <c r="D42" i="12"/>
  <c r="D43" i="12"/>
  <c r="D44" i="12"/>
  <c r="D45" i="12"/>
  <c r="D46" i="12"/>
  <c r="D47" i="12"/>
  <c r="D48" i="12"/>
  <c r="D49" i="12"/>
  <c r="D50" i="12"/>
  <c r="D51" i="12"/>
  <c r="D52" i="12"/>
  <c r="D53" i="12"/>
  <c r="D54" i="12"/>
  <c r="D55" i="12"/>
  <c r="D56" i="12"/>
  <c r="D57" i="12"/>
  <c r="D58" i="12"/>
  <c r="D59" i="12"/>
  <c r="D60" i="12"/>
  <c r="D61" i="12"/>
  <c r="D62" i="12"/>
  <c r="D63" i="12"/>
  <c r="D64" i="12"/>
  <c r="D65" i="12"/>
  <c r="D66" i="12"/>
  <c r="D67" i="12"/>
  <c r="D68" i="12"/>
  <c r="D69" i="12"/>
  <c r="D70" i="12"/>
  <c r="D71" i="12"/>
  <c r="D72" i="12"/>
  <c r="D73" i="12"/>
  <c r="D74" i="12"/>
  <c r="D75" i="12"/>
  <c r="D76" i="12"/>
  <c r="D77" i="12"/>
  <c r="D78" i="12"/>
  <c r="D79" i="12"/>
  <c r="D80" i="12"/>
  <c r="D81" i="12"/>
  <c r="D82" i="12"/>
  <c r="D83" i="12"/>
  <c r="D84" i="12"/>
  <c r="D85" i="12"/>
  <c r="D86" i="12"/>
  <c r="D87" i="12"/>
  <c r="D88" i="12"/>
  <c r="D89" i="12"/>
  <c r="D90" i="12"/>
  <c r="D91" i="12"/>
  <c r="D92" i="12"/>
  <c r="D93" i="12"/>
  <c r="D94" i="12"/>
  <c r="D95" i="12"/>
  <c r="D96" i="12"/>
  <c r="D97" i="12"/>
  <c r="D98" i="12"/>
  <c r="D99" i="12"/>
  <c r="D100" i="12"/>
  <c r="D101" i="12"/>
  <c r="D102" i="12"/>
  <c r="D103" i="12"/>
  <c r="D104" i="12"/>
  <c r="D105" i="12"/>
  <c r="D106" i="12"/>
  <c r="D107" i="12"/>
  <c r="D108" i="12"/>
  <c r="D109" i="12"/>
  <c r="D110" i="12"/>
  <c r="D111" i="12"/>
  <c r="D112" i="12"/>
  <c r="D113" i="12"/>
  <c r="C16" i="12"/>
  <c r="C17" i="12"/>
  <c r="C37" i="17" s="1"/>
  <c r="C18" i="12"/>
  <c r="C38" i="17" s="1"/>
  <c r="C19" i="12"/>
  <c r="C39" i="17" s="1"/>
  <c r="C20" i="12"/>
  <c r="C40" i="17" s="1"/>
  <c r="C21" i="12"/>
  <c r="C41" i="17" s="1"/>
  <c r="C22" i="12"/>
  <c r="C42" i="17" s="1"/>
  <c r="C23" i="12"/>
  <c r="C43" i="17" s="1"/>
  <c r="C24" i="12"/>
  <c r="C44" i="17" s="1"/>
  <c r="C25" i="12"/>
  <c r="C45" i="17" s="1"/>
  <c r="C26" i="12"/>
  <c r="C46" i="17" s="1"/>
  <c r="C27" i="12"/>
  <c r="C47" i="17" s="1"/>
  <c r="C28" i="12"/>
  <c r="C48" i="17" s="1"/>
  <c r="C29" i="12"/>
  <c r="C49" i="17" s="1"/>
  <c r="C30" i="12"/>
  <c r="C50" i="17" s="1"/>
  <c r="C31" i="12"/>
  <c r="C51" i="17" s="1"/>
  <c r="C32" i="12"/>
  <c r="C52" i="17" s="1"/>
  <c r="C33" i="12"/>
  <c r="C53" i="17" s="1"/>
  <c r="C34" i="12"/>
  <c r="C54" i="17" s="1"/>
  <c r="C35" i="12"/>
  <c r="C55" i="17" s="1"/>
  <c r="C36" i="12"/>
  <c r="C56" i="17" s="1"/>
  <c r="C37" i="12"/>
  <c r="C57" i="17" s="1"/>
  <c r="C38" i="12"/>
  <c r="C58" i="17" s="1"/>
  <c r="C39" i="12"/>
  <c r="C59" i="17" s="1"/>
  <c r="C40" i="12"/>
  <c r="C60" i="17" s="1"/>
  <c r="C41" i="12"/>
  <c r="C61" i="17" s="1"/>
  <c r="C42" i="12"/>
  <c r="C62" i="17" s="1"/>
  <c r="C43" i="12"/>
  <c r="C63" i="17" s="1"/>
  <c r="C44" i="12"/>
  <c r="C64" i="17" s="1"/>
  <c r="C45" i="12"/>
  <c r="C65" i="17" s="1"/>
  <c r="C46" i="12"/>
  <c r="C66" i="17" s="1"/>
  <c r="C47" i="12"/>
  <c r="C67" i="17" s="1"/>
  <c r="C48" i="12"/>
  <c r="C68" i="17" s="1"/>
  <c r="C49" i="12"/>
  <c r="C69" i="17" s="1"/>
  <c r="C50" i="12"/>
  <c r="C70" i="17" s="1"/>
  <c r="C51" i="12"/>
  <c r="C71" i="17" s="1"/>
  <c r="C52" i="12"/>
  <c r="C72" i="17" s="1"/>
  <c r="C53" i="12"/>
  <c r="C73" i="17" s="1"/>
  <c r="C54" i="12"/>
  <c r="C74" i="17" s="1"/>
  <c r="C55" i="12"/>
  <c r="C75" i="17" s="1"/>
  <c r="C56" i="12"/>
  <c r="C76" i="17" s="1"/>
  <c r="C57" i="12"/>
  <c r="C77" i="17" s="1"/>
  <c r="C58" i="12"/>
  <c r="C78" i="17" s="1"/>
  <c r="C59" i="12"/>
  <c r="C79" i="17" s="1"/>
  <c r="C60" i="12"/>
  <c r="C80" i="17" s="1"/>
  <c r="C61" i="12"/>
  <c r="C81" i="17" s="1"/>
  <c r="C62" i="12"/>
  <c r="C82" i="17" s="1"/>
  <c r="C63" i="12"/>
  <c r="C83" i="17" s="1"/>
  <c r="C64" i="12"/>
  <c r="C84" i="17" s="1"/>
  <c r="C65" i="12"/>
  <c r="C85" i="17" s="1"/>
  <c r="C66" i="12"/>
  <c r="C86" i="17" s="1"/>
  <c r="C67" i="12"/>
  <c r="C87" i="17" s="1"/>
  <c r="C68" i="12"/>
  <c r="C88" i="17" s="1"/>
  <c r="C69" i="12"/>
  <c r="C89" i="17" s="1"/>
  <c r="C70" i="12"/>
  <c r="C90" i="17" s="1"/>
  <c r="C71" i="12"/>
  <c r="C91" i="17" s="1"/>
  <c r="C72" i="12"/>
  <c r="C92" i="17" s="1"/>
  <c r="C73" i="12"/>
  <c r="C93" i="17" s="1"/>
  <c r="C74" i="12"/>
  <c r="C94" i="17" s="1"/>
  <c r="C75" i="12"/>
  <c r="C95" i="17" s="1"/>
  <c r="C76" i="12"/>
  <c r="C96" i="17" s="1"/>
  <c r="C77" i="12"/>
  <c r="C97" i="17" s="1"/>
  <c r="C78" i="12"/>
  <c r="C98" i="17" s="1"/>
  <c r="C79" i="12"/>
  <c r="C99" i="17" s="1"/>
  <c r="C80" i="12"/>
  <c r="C100" i="17" s="1"/>
  <c r="C81" i="12"/>
  <c r="C101" i="17" s="1"/>
  <c r="C82" i="12"/>
  <c r="C102" i="17" s="1"/>
  <c r="C83" i="12"/>
  <c r="C103" i="17" s="1"/>
  <c r="C84" i="12"/>
  <c r="C104" i="17" s="1"/>
  <c r="C85" i="12"/>
  <c r="C105" i="17" s="1"/>
  <c r="C86" i="12"/>
  <c r="C106" i="17" s="1"/>
  <c r="C87" i="12"/>
  <c r="C107" i="17" s="1"/>
  <c r="C88" i="12"/>
  <c r="C108" i="17" s="1"/>
  <c r="C89" i="12"/>
  <c r="C109" i="17" s="1"/>
  <c r="C90" i="12"/>
  <c r="C110" i="17" s="1"/>
  <c r="C91" i="12"/>
  <c r="C111" i="17" s="1"/>
  <c r="C92" i="12"/>
  <c r="C112" i="17" s="1"/>
  <c r="C93" i="12"/>
  <c r="C113" i="17" s="1"/>
  <c r="C94" i="12"/>
  <c r="C114" i="17" s="1"/>
  <c r="C95" i="12"/>
  <c r="C115" i="17" s="1"/>
  <c r="C96" i="12"/>
  <c r="C116" i="17" s="1"/>
  <c r="C97" i="12"/>
  <c r="C117" i="17" s="1"/>
  <c r="C98" i="12"/>
  <c r="C118" i="17" s="1"/>
  <c r="C99" i="12"/>
  <c r="C119" i="17" s="1"/>
  <c r="C100" i="12"/>
  <c r="C120" i="17" s="1"/>
  <c r="C101" i="12"/>
  <c r="C121" i="17" s="1"/>
  <c r="C102" i="12"/>
  <c r="C122" i="17" s="1"/>
  <c r="C103" i="12"/>
  <c r="C123" i="17" s="1"/>
  <c r="C104" i="12"/>
  <c r="C124" i="17" s="1"/>
  <c r="C105" i="12"/>
  <c r="C125" i="17" s="1"/>
  <c r="C106" i="12"/>
  <c r="C126" i="17" s="1"/>
  <c r="C107" i="12"/>
  <c r="C127" i="17" s="1"/>
  <c r="C108" i="12"/>
  <c r="C128" i="17" s="1"/>
  <c r="C109" i="12"/>
  <c r="C129" i="17" s="1"/>
  <c r="C110" i="12"/>
  <c r="C130" i="17" s="1"/>
  <c r="C111" i="12"/>
  <c r="C131" i="17" s="1"/>
  <c r="C112" i="12"/>
  <c r="C132" i="17" s="1"/>
  <c r="C113" i="12"/>
  <c r="C133" i="17" s="1"/>
  <c r="B16" i="12"/>
  <c r="B17" i="12"/>
  <c r="B37" i="17" s="1"/>
  <c r="B18" i="12"/>
  <c r="B38" i="17" s="1"/>
  <c r="B19" i="12"/>
  <c r="B39" i="17" s="1"/>
  <c r="B20" i="12"/>
  <c r="B40" i="17" s="1"/>
  <c r="B21" i="12"/>
  <c r="B41" i="17" s="1"/>
  <c r="B22" i="12"/>
  <c r="B42" i="17" s="1"/>
  <c r="B23" i="12"/>
  <c r="B43" i="17" s="1"/>
  <c r="B24" i="12"/>
  <c r="B44" i="17" s="1"/>
  <c r="B25" i="12"/>
  <c r="B45" i="17" s="1"/>
  <c r="B26" i="12"/>
  <c r="B46" i="17" s="1"/>
  <c r="B27" i="12"/>
  <c r="B47" i="17" s="1"/>
  <c r="B28" i="12"/>
  <c r="B48" i="17" s="1"/>
  <c r="B29" i="12"/>
  <c r="B49" i="17" s="1"/>
  <c r="B30" i="12"/>
  <c r="B50" i="17" s="1"/>
  <c r="B31" i="12"/>
  <c r="B51" i="17" s="1"/>
  <c r="B32" i="12"/>
  <c r="B52" i="17" s="1"/>
  <c r="B33" i="12"/>
  <c r="B53" i="17" s="1"/>
  <c r="B34" i="12"/>
  <c r="B54" i="17" s="1"/>
  <c r="B35" i="12"/>
  <c r="B55" i="17" s="1"/>
  <c r="B36" i="12"/>
  <c r="B56" i="17" s="1"/>
  <c r="B37" i="12"/>
  <c r="B57" i="17" s="1"/>
  <c r="B38" i="12"/>
  <c r="B58" i="17" s="1"/>
  <c r="B39" i="12"/>
  <c r="B59" i="17" s="1"/>
  <c r="B40" i="12"/>
  <c r="B60" i="17" s="1"/>
  <c r="B41" i="12"/>
  <c r="B61" i="17" s="1"/>
  <c r="B42" i="12"/>
  <c r="B62" i="17" s="1"/>
  <c r="B43" i="12"/>
  <c r="B63" i="17" s="1"/>
  <c r="B44" i="12"/>
  <c r="B64" i="17" s="1"/>
  <c r="B45" i="12"/>
  <c r="B65" i="17" s="1"/>
  <c r="B46" i="12"/>
  <c r="B66" i="17" s="1"/>
  <c r="B47" i="12"/>
  <c r="B67" i="17" s="1"/>
  <c r="B48" i="12"/>
  <c r="B68" i="17" s="1"/>
  <c r="B49" i="12"/>
  <c r="B69" i="17" s="1"/>
  <c r="B50" i="12"/>
  <c r="B70" i="17" s="1"/>
  <c r="B51" i="12"/>
  <c r="B71" i="17" s="1"/>
  <c r="B52" i="12"/>
  <c r="B72" i="17" s="1"/>
  <c r="B53" i="12"/>
  <c r="B73" i="17" s="1"/>
  <c r="B54" i="12"/>
  <c r="B74" i="17" s="1"/>
  <c r="B55" i="12"/>
  <c r="B75" i="17" s="1"/>
  <c r="B56" i="12"/>
  <c r="B76" i="17" s="1"/>
  <c r="B57" i="12"/>
  <c r="B77" i="17" s="1"/>
  <c r="B58" i="12"/>
  <c r="B78" i="17" s="1"/>
  <c r="B59" i="12"/>
  <c r="B79" i="17" s="1"/>
  <c r="B60" i="12"/>
  <c r="B80" i="17" s="1"/>
  <c r="B61" i="12"/>
  <c r="B81" i="17" s="1"/>
  <c r="B62" i="12"/>
  <c r="B82" i="17" s="1"/>
  <c r="B63" i="12"/>
  <c r="B83" i="17" s="1"/>
  <c r="B64" i="12"/>
  <c r="B84" i="17" s="1"/>
  <c r="B65" i="12"/>
  <c r="B85" i="17" s="1"/>
  <c r="B66" i="12"/>
  <c r="B86" i="17" s="1"/>
  <c r="B67" i="12"/>
  <c r="B87" i="17" s="1"/>
  <c r="B68" i="12"/>
  <c r="B88" i="17" s="1"/>
  <c r="B69" i="12"/>
  <c r="B89" i="17" s="1"/>
  <c r="B70" i="12"/>
  <c r="B90" i="17" s="1"/>
  <c r="B71" i="12"/>
  <c r="B91" i="17" s="1"/>
  <c r="B72" i="12"/>
  <c r="B92" i="17" s="1"/>
  <c r="B73" i="12"/>
  <c r="B93" i="17" s="1"/>
  <c r="B74" i="12"/>
  <c r="B94" i="17" s="1"/>
  <c r="B75" i="12"/>
  <c r="B95" i="17" s="1"/>
  <c r="B76" i="12"/>
  <c r="B96" i="17" s="1"/>
  <c r="B77" i="12"/>
  <c r="B97" i="17" s="1"/>
  <c r="B78" i="12"/>
  <c r="B98" i="17" s="1"/>
  <c r="B79" i="12"/>
  <c r="B99" i="17" s="1"/>
  <c r="B80" i="12"/>
  <c r="B100" i="17" s="1"/>
  <c r="B81" i="12"/>
  <c r="B101" i="17" s="1"/>
  <c r="B82" i="12"/>
  <c r="B102" i="17" s="1"/>
  <c r="B83" i="12"/>
  <c r="B103" i="17" s="1"/>
  <c r="B84" i="12"/>
  <c r="B104" i="17" s="1"/>
  <c r="B85" i="12"/>
  <c r="B105" i="17" s="1"/>
  <c r="B86" i="12"/>
  <c r="B106" i="17" s="1"/>
  <c r="B87" i="12"/>
  <c r="B107" i="17" s="1"/>
  <c r="B88" i="12"/>
  <c r="B108" i="17" s="1"/>
  <c r="B89" i="12"/>
  <c r="B109" i="17" s="1"/>
  <c r="B90" i="12"/>
  <c r="B110" i="17" s="1"/>
  <c r="B91" i="12"/>
  <c r="B111" i="17" s="1"/>
  <c r="B92" i="12"/>
  <c r="B112" i="17" s="1"/>
  <c r="B93" i="12"/>
  <c r="B113" i="17" s="1"/>
  <c r="B94" i="12"/>
  <c r="B114" i="17" s="1"/>
  <c r="B95" i="12"/>
  <c r="B115" i="17" s="1"/>
  <c r="B96" i="12"/>
  <c r="B116" i="17" s="1"/>
  <c r="B97" i="12"/>
  <c r="B117" i="17" s="1"/>
  <c r="B98" i="12"/>
  <c r="B118" i="17" s="1"/>
  <c r="B99" i="12"/>
  <c r="B119" i="17" s="1"/>
  <c r="B100" i="12"/>
  <c r="B120" i="17" s="1"/>
  <c r="B101" i="12"/>
  <c r="B121" i="17" s="1"/>
  <c r="B102" i="12"/>
  <c r="B122" i="17" s="1"/>
  <c r="B103" i="12"/>
  <c r="B123" i="17" s="1"/>
  <c r="B104" i="12"/>
  <c r="B124" i="17" s="1"/>
  <c r="B105" i="12"/>
  <c r="B125" i="17" s="1"/>
  <c r="B106" i="12"/>
  <c r="B126" i="17" s="1"/>
  <c r="B107" i="12"/>
  <c r="B127" i="17" s="1"/>
  <c r="B108" i="12"/>
  <c r="B128" i="17" s="1"/>
  <c r="B109" i="12"/>
  <c r="B129" i="17" s="1"/>
  <c r="B110" i="12"/>
  <c r="B130" i="17" s="1"/>
  <c r="B111" i="12"/>
  <c r="B131" i="17" s="1"/>
  <c r="B112" i="12"/>
  <c r="B132" i="17" s="1"/>
  <c r="B113" i="12"/>
  <c r="B133" i="17" s="1"/>
  <c r="E5" i="8"/>
  <c r="E6" i="8"/>
  <c r="E7" i="8"/>
  <c r="E8" i="8"/>
  <c r="E9" i="8"/>
  <c r="F103" i="12"/>
  <c r="G103" i="12"/>
  <c r="H103" i="12"/>
  <c r="F104" i="12"/>
  <c r="G104" i="12"/>
  <c r="H104" i="12"/>
  <c r="F105" i="12"/>
  <c r="G105" i="12"/>
  <c r="H105" i="12"/>
  <c r="F106" i="12"/>
  <c r="G106" i="12"/>
  <c r="H106" i="12"/>
  <c r="F107" i="12"/>
  <c r="G107" i="12"/>
  <c r="H107" i="12"/>
  <c r="F108" i="12"/>
  <c r="G108" i="12"/>
  <c r="H108" i="12"/>
  <c r="F109" i="12"/>
  <c r="G109" i="12"/>
  <c r="H109" i="12"/>
  <c r="F110" i="12"/>
  <c r="G110" i="12"/>
  <c r="H110" i="12"/>
  <c r="F111" i="12"/>
  <c r="G111" i="12"/>
  <c r="H111" i="12"/>
  <c r="F112" i="12"/>
  <c r="G112" i="12"/>
  <c r="H112" i="12"/>
  <c r="F113" i="12"/>
  <c r="G113" i="12"/>
  <c r="H113" i="12"/>
  <c r="E111" i="8"/>
  <c r="F111" i="8"/>
  <c r="O111" i="8"/>
  <c r="P111" i="8"/>
  <c r="E96" i="8"/>
  <c r="E97" i="8"/>
  <c r="E98" i="8"/>
  <c r="E99" i="8"/>
  <c r="E100" i="8"/>
  <c r="E101" i="8"/>
  <c r="E102" i="8"/>
  <c r="E103" i="8"/>
  <c r="F96" i="8"/>
  <c r="F97" i="8"/>
  <c r="F98" i="8"/>
  <c r="F99" i="8"/>
  <c r="F100" i="8"/>
  <c r="F101" i="8"/>
  <c r="F102" i="8"/>
  <c r="F103" i="8"/>
  <c r="O96" i="8"/>
  <c r="O97" i="8"/>
  <c r="O98" i="8"/>
  <c r="O99" i="8"/>
  <c r="O100" i="8"/>
  <c r="O101" i="8"/>
  <c r="O102" i="8"/>
  <c r="O103" i="8"/>
  <c r="P96" i="8"/>
  <c r="P97" i="8"/>
  <c r="P98" i="8"/>
  <c r="P99" i="8"/>
  <c r="P100" i="8"/>
  <c r="P101" i="8"/>
  <c r="P102" i="8"/>
  <c r="P103" i="8"/>
  <c r="E70" i="8"/>
  <c r="E71" i="8"/>
  <c r="E72" i="8"/>
  <c r="E73" i="8"/>
  <c r="E74" i="8"/>
  <c r="E75" i="8"/>
  <c r="E76" i="8"/>
  <c r="E77" i="8"/>
  <c r="E78" i="8"/>
  <c r="E79" i="8"/>
  <c r="E80" i="8"/>
  <c r="E81" i="8"/>
  <c r="E82" i="8"/>
  <c r="E83" i="8"/>
  <c r="E84" i="8"/>
  <c r="E85" i="8"/>
  <c r="E86" i="8"/>
  <c r="F70" i="8"/>
  <c r="F71" i="8"/>
  <c r="F72" i="8"/>
  <c r="F73" i="8"/>
  <c r="F74" i="8"/>
  <c r="F75" i="8"/>
  <c r="F76" i="8"/>
  <c r="F77" i="8"/>
  <c r="F78" i="8"/>
  <c r="F79" i="8"/>
  <c r="F80" i="8"/>
  <c r="F81" i="8"/>
  <c r="F82" i="8"/>
  <c r="F83" i="8"/>
  <c r="F84" i="8"/>
  <c r="F85" i="8"/>
  <c r="F86" i="8"/>
  <c r="O70" i="8"/>
  <c r="O71" i="8"/>
  <c r="O72" i="8"/>
  <c r="O73" i="8"/>
  <c r="O74" i="8"/>
  <c r="O75" i="8"/>
  <c r="O76" i="8"/>
  <c r="O77" i="8"/>
  <c r="O78" i="8"/>
  <c r="O79" i="8"/>
  <c r="O80" i="8"/>
  <c r="O81" i="8"/>
  <c r="O82" i="8"/>
  <c r="O83" i="8"/>
  <c r="O84" i="8"/>
  <c r="O85" i="8"/>
  <c r="O86" i="8"/>
  <c r="P70" i="8"/>
  <c r="P71" i="8"/>
  <c r="P72" i="8"/>
  <c r="P73" i="8"/>
  <c r="P74" i="8"/>
  <c r="P75" i="8"/>
  <c r="P76" i="8"/>
  <c r="P77" i="8"/>
  <c r="P78" i="8"/>
  <c r="P79" i="8"/>
  <c r="P80" i="8"/>
  <c r="P81" i="8"/>
  <c r="P82" i="8"/>
  <c r="P83" i="8"/>
  <c r="P84" i="8"/>
  <c r="P85" i="8"/>
  <c r="P86" i="8"/>
  <c r="E43" i="8"/>
  <c r="E44" i="8"/>
  <c r="E45" i="8"/>
  <c r="E46" i="8"/>
  <c r="E47" i="8"/>
  <c r="E48" i="8"/>
  <c r="E49" i="8"/>
  <c r="E50" i="8"/>
  <c r="E51" i="8"/>
  <c r="E52" i="8"/>
  <c r="E53" i="8"/>
  <c r="E54" i="8"/>
  <c r="E55" i="8"/>
  <c r="E56" i="8"/>
  <c r="E57" i="8"/>
  <c r="E58" i="8"/>
  <c r="E59" i="8"/>
  <c r="E60" i="8"/>
  <c r="E61" i="8"/>
  <c r="E62" i="8"/>
  <c r="E63" i="8"/>
  <c r="E64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O43" i="8"/>
  <c r="O44" i="8"/>
  <c r="O45" i="8"/>
  <c r="O46" i="8"/>
  <c r="O47" i="8"/>
  <c r="O48" i="8"/>
  <c r="O49" i="8"/>
  <c r="O50" i="8"/>
  <c r="O51" i="8"/>
  <c r="O52" i="8"/>
  <c r="O53" i="8"/>
  <c r="O54" i="8"/>
  <c r="O55" i="8"/>
  <c r="O56" i="8"/>
  <c r="O57" i="8"/>
  <c r="O58" i="8"/>
  <c r="O59" i="8"/>
  <c r="O60" i="8"/>
  <c r="O61" i="8"/>
  <c r="O62" i="8"/>
  <c r="O63" i="8"/>
  <c r="O64" i="8"/>
  <c r="P43" i="8"/>
  <c r="P44" i="8"/>
  <c r="P45" i="8"/>
  <c r="P46" i="8"/>
  <c r="P47" i="8"/>
  <c r="P48" i="8"/>
  <c r="P49" i="8"/>
  <c r="P50" i="8"/>
  <c r="P51" i="8"/>
  <c r="P52" i="8"/>
  <c r="P53" i="8"/>
  <c r="P54" i="8"/>
  <c r="P55" i="8"/>
  <c r="P56" i="8"/>
  <c r="P57" i="8"/>
  <c r="P58" i="8"/>
  <c r="P59" i="8"/>
  <c r="P60" i="8"/>
  <c r="P61" i="8"/>
  <c r="P62" i="8"/>
  <c r="P63" i="8"/>
  <c r="P64" i="8"/>
  <c r="E39" i="8"/>
  <c r="E40" i="8"/>
  <c r="E41" i="8"/>
  <c r="E42" i="8"/>
  <c r="E65" i="8"/>
  <c r="E66" i="8"/>
  <c r="E67" i="8"/>
  <c r="E68" i="8"/>
  <c r="E69" i="8"/>
  <c r="E87" i="8"/>
  <c r="E88" i="8"/>
  <c r="E89" i="8"/>
  <c r="E90" i="8"/>
  <c r="E91" i="8"/>
  <c r="E92" i="8"/>
  <c r="E93" i="8"/>
  <c r="F39" i="8"/>
  <c r="F40" i="8"/>
  <c r="F41" i="8"/>
  <c r="F42" i="8"/>
  <c r="F65" i="8"/>
  <c r="M65" i="8" s="1"/>
  <c r="N65" i="8" s="1"/>
  <c r="F66" i="8"/>
  <c r="F67" i="8"/>
  <c r="F68" i="8"/>
  <c r="F69" i="8"/>
  <c r="F87" i="8"/>
  <c r="F88" i="8"/>
  <c r="F89" i="8"/>
  <c r="F90" i="8"/>
  <c r="F91" i="8"/>
  <c r="F92" i="8"/>
  <c r="F93" i="8"/>
  <c r="O39" i="8"/>
  <c r="O40" i="8"/>
  <c r="O41" i="8"/>
  <c r="O42" i="8"/>
  <c r="O65" i="8"/>
  <c r="O66" i="8"/>
  <c r="O67" i="8"/>
  <c r="O68" i="8"/>
  <c r="O69" i="8"/>
  <c r="O87" i="8"/>
  <c r="O88" i="8"/>
  <c r="O89" i="8"/>
  <c r="O90" i="8"/>
  <c r="O91" i="8"/>
  <c r="O92" i="8"/>
  <c r="O93" i="8"/>
  <c r="P39" i="8"/>
  <c r="P40" i="8"/>
  <c r="P41" i="8"/>
  <c r="P42" i="8"/>
  <c r="P65" i="8"/>
  <c r="P66" i="8"/>
  <c r="P67" i="8"/>
  <c r="P68" i="8"/>
  <c r="P69" i="8"/>
  <c r="P87" i="8"/>
  <c r="P88" i="8"/>
  <c r="P89" i="8"/>
  <c r="P90" i="8"/>
  <c r="P91" i="8"/>
  <c r="P92" i="8"/>
  <c r="P93" i="8"/>
  <c r="D219" i="8"/>
  <c r="E112" i="8"/>
  <c r="E119" i="8"/>
  <c r="E214" i="8"/>
  <c r="E217" i="8"/>
  <c r="F112" i="8"/>
  <c r="F119" i="8"/>
  <c r="F214" i="8"/>
  <c r="F217" i="8"/>
  <c r="O112" i="8"/>
  <c r="O119" i="8"/>
  <c r="O214" i="8"/>
  <c r="O217" i="8"/>
  <c r="P112" i="8"/>
  <c r="P119" i="8"/>
  <c r="P214" i="8"/>
  <c r="P217" i="8"/>
  <c r="D77" i="1"/>
  <c r="D25" i="1"/>
  <c r="F16" i="1"/>
  <c r="F17" i="1"/>
  <c r="F18" i="1"/>
  <c r="F19" i="1"/>
  <c r="F23" i="1"/>
  <c r="F22" i="1"/>
  <c r="L174" i="12" l="1"/>
  <c r="I116" i="12"/>
  <c r="I121" i="12"/>
  <c r="I130" i="12"/>
  <c r="I141" i="12"/>
  <c r="I146" i="12"/>
  <c r="J147" i="12"/>
  <c r="I152" i="12"/>
  <c r="I157" i="12"/>
  <c r="K178" i="12"/>
  <c r="Q179" i="12"/>
  <c r="F199" i="17" s="1"/>
  <c r="I198" i="12"/>
  <c r="K199" i="12"/>
  <c r="K204" i="12"/>
  <c r="I213" i="12"/>
  <c r="I120" i="12"/>
  <c r="J121" i="12"/>
  <c r="J130" i="12"/>
  <c r="J141" i="12"/>
  <c r="L141" i="12" s="1"/>
  <c r="M141" i="12" s="1"/>
  <c r="N141" i="12" s="1"/>
  <c r="E161" i="17" s="1"/>
  <c r="J146" i="12"/>
  <c r="K147" i="12"/>
  <c r="J157" i="12"/>
  <c r="J161" i="12"/>
  <c r="I172" i="12"/>
  <c r="J180" i="12"/>
  <c r="J198" i="12"/>
  <c r="I207" i="12"/>
  <c r="I212" i="12"/>
  <c r="J213" i="12"/>
  <c r="I119" i="12"/>
  <c r="J120" i="12"/>
  <c r="K121" i="12"/>
  <c r="Q123" i="12"/>
  <c r="F143" i="17" s="1"/>
  <c r="K130" i="12"/>
  <c r="L130" i="12" s="1"/>
  <c r="I133" i="12"/>
  <c r="K141" i="12"/>
  <c r="K146" i="12"/>
  <c r="Q147" i="12"/>
  <c r="F167" i="17" s="1"/>
  <c r="J151" i="12"/>
  <c r="I156" i="12"/>
  <c r="I160" i="12"/>
  <c r="K167" i="12"/>
  <c r="I171" i="12"/>
  <c r="I181" i="12"/>
  <c r="I185" i="12"/>
  <c r="J186" i="12"/>
  <c r="L186" i="12" s="1"/>
  <c r="J187" i="12"/>
  <c r="K189" i="12"/>
  <c r="I193" i="12"/>
  <c r="K194" i="12"/>
  <c r="I197" i="12"/>
  <c r="K198" i="12"/>
  <c r="K202" i="12"/>
  <c r="Q203" i="12"/>
  <c r="F223" i="17" s="1"/>
  <c r="I211" i="12"/>
  <c r="K213" i="12"/>
  <c r="J119" i="12"/>
  <c r="K120" i="12"/>
  <c r="J133" i="12"/>
  <c r="Q135" i="12"/>
  <c r="F155" i="17" s="1"/>
  <c r="I138" i="12"/>
  <c r="I139" i="12"/>
  <c r="M139" i="12" s="1"/>
  <c r="N139" i="12" s="1"/>
  <c r="E159" i="17" s="1"/>
  <c r="J140" i="12"/>
  <c r="Q146" i="12"/>
  <c r="F166" i="17" s="1"/>
  <c r="I150" i="12"/>
  <c r="I155" i="12"/>
  <c r="K187" i="12"/>
  <c r="J193" i="12"/>
  <c r="J197" i="12"/>
  <c r="J201" i="12"/>
  <c r="Q202" i="12"/>
  <c r="F222" i="17" s="1"/>
  <c r="J204" i="12"/>
  <c r="J211" i="12"/>
  <c r="L211" i="12" s="1"/>
  <c r="K119" i="12"/>
  <c r="Q120" i="12"/>
  <c r="F140" i="17" s="1"/>
  <c r="I132" i="12"/>
  <c r="J138" i="12"/>
  <c r="J139" i="12"/>
  <c r="L139" i="12" s="1"/>
  <c r="I151" i="12"/>
  <c r="I154" i="12"/>
  <c r="I159" i="12"/>
  <c r="K160" i="12"/>
  <c r="I164" i="12"/>
  <c r="J165" i="12"/>
  <c r="L165" i="12" s="1"/>
  <c r="K166" i="12"/>
  <c r="I184" i="12"/>
  <c r="K186" i="12"/>
  <c r="Q188" i="12"/>
  <c r="F208" i="17" s="1"/>
  <c r="K197" i="12"/>
  <c r="K211" i="12"/>
  <c r="Q212" i="12"/>
  <c r="F232" i="17" s="1"/>
  <c r="K216" i="12"/>
  <c r="Q114" i="12"/>
  <c r="F134" i="17" s="1"/>
  <c r="Q117" i="12"/>
  <c r="F137" i="17" s="1"/>
  <c r="B137" i="17"/>
  <c r="I127" i="12"/>
  <c r="Q129" i="12"/>
  <c r="F149" i="17" s="1"/>
  <c r="B149" i="17"/>
  <c r="Q137" i="12"/>
  <c r="F157" i="17" s="1"/>
  <c r="B157" i="17"/>
  <c r="Q145" i="12"/>
  <c r="F165" i="17" s="1"/>
  <c r="B165" i="17"/>
  <c r="J196" i="12"/>
  <c r="Q196" i="12"/>
  <c r="F216" i="17" s="1"/>
  <c r="B216" i="17"/>
  <c r="Q128" i="12"/>
  <c r="F148" i="17" s="1"/>
  <c r="B148" i="17"/>
  <c r="Q136" i="12"/>
  <c r="F156" i="17" s="1"/>
  <c r="B156" i="17"/>
  <c r="Q144" i="12"/>
  <c r="F164" i="17" s="1"/>
  <c r="B164" i="17"/>
  <c r="L147" i="12"/>
  <c r="B136" i="17"/>
  <c r="Q122" i="12"/>
  <c r="F142" i="17" s="1"/>
  <c r="B142" i="17"/>
  <c r="I124" i="12"/>
  <c r="B144" i="17"/>
  <c r="Q125" i="12"/>
  <c r="F145" i="17" s="1"/>
  <c r="B145" i="17"/>
  <c r="I129" i="12"/>
  <c r="K131" i="12"/>
  <c r="L131" i="12" s="1"/>
  <c r="M131" i="12" s="1"/>
  <c r="N131" i="12" s="1"/>
  <c r="E151" i="17" s="1"/>
  <c r="K134" i="12"/>
  <c r="B154" i="17"/>
  <c r="I137" i="12"/>
  <c r="K151" i="12"/>
  <c r="Q153" i="12"/>
  <c r="F173" i="17" s="1"/>
  <c r="B173" i="17"/>
  <c r="Q158" i="12"/>
  <c r="F178" i="17" s="1"/>
  <c r="B178" i="17"/>
  <c r="Q195" i="12"/>
  <c r="F215" i="17" s="1"/>
  <c r="B215" i="17"/>
  <c r="K207" i="12"/>
  <c r="Q209" i="12"/>
  <c r="F229" i="17" s="1"/>
  <c r="B229" i="17"/>
  <c r="Q121" i="12"/>
  <c r="F141" i="17" s="1"/>
  <c r="B141" i="17"/>
  <c r="J129" i="12"/>
  <c r="J137" i="12"/>
  <c r="Q142" i="12"/>
  <c r="F162" i="17" s="1"/>
  <c r="B162" i="17"/>
  <c r="J145" i="12"/>
  <c r="Q151" i="12"/>
  <c r="F171" i="17" s="1"/>
  <c r="Q173" i="12"/>
  <c r="F193" i="17" s="1"/>
  <c r="B193" i="17"/>
  <c r="Q207" i="12"/>
  <c r="F227" i="17" s="1"/>
  <c r="B135" i="17"/>
  <c r="I114" i="12"/>
  <c r="J115" i="12"/>
  <c r="K116" i="12"/>
  <c r="L116" i="12" s="1"/>
  <c r="M116" i="12" s="1"/>
  <c r="N116" i="12" s="1"/>
  <c r="E136" i="17" s="1"/>
  <c r="I128" i="12"/>
  <c r="Q130" i="12"/>
  <c r="F150" i="17" s="1"/>
  <c r="Q131" i="12"/>
  <c r="F151" i="17" s="1"/>
  <c r="Q133" i="12"/>
  <c r="F153" i="17" s="1"/>
  <c r="B153" i="17"/>
  <c r="I136" i="12"/>
  <c r="Q157" i="12"/>
  <c r="F177" i="17" s="1"/>
  <c r="K157" i="12"/>
  <c r="L157" i="12" s="1"/>
  <c r="M157" i="12" s="1"/>
  <c r="N157" i="12" s="1"/>
  <c r="E177" i="17" s="1"/>
  <c r="B177" i="17"/>
  <c r="Q182" i="12"/>
  <c r="F202" i="17" s="1"/>
  <c r="B202" i="17"/>
  <c r="B214" i="17"/>
  <c r="Q194" i="12"/>
  <c r="F214" i="17" s="1"/>
  <c r="J114" i="12"/>
  <c r="K115" i="12"/>
  <c r="I126" i="12"/>
  <c r="M126" i="12" s="1"/>
  <c r="N126" i="12" s="1"/>
  <c r="E146" i="17" s="1"/>
  <c r="J127" i="12"/>
  <c r="L127" i="12" s="1"/>
  <c r="M127" i="12" s="1"/>
  <c r="N127" i="12" s="1"/>
  <c r="E147" i="17" s="1"/>
  <c r="Q132" i="12"/>
  <c r="F152" i="17" s="1"/>
  <c r="B152" i="17"/>
  <c r="J135" i="12"/>
  <c r="K114" i="12"/>
  <c r="L114" i="12" s="1"/>
  <c r="M114" i="12" s="1"/>
  <c r="N114" i="12" s="1"/>
  <c r="E134" i="17" s="1"/>
  <c r="Q115" i="12"/>
  <c r="F135" i="17" s="1"/>
  <c r="Q116" i="12"/>
  <c r="F136" i="17" s="1"/>
  <c r="Q118" i="12"/>
  <c r="F138" i="17" s="1"/>
  <c r="B138" i="17"/>
  <c r="K127" i="12"/>
  <c r="K128" i="12"/>
  <c r="K135" i="12"/>
  <c r="Q181" i="12"/>
  <c r="F201" i="17" s="1"/>
  <c r="K181" i="12"/>
  <c r="B201" i="17"/>
  <c r="L162" i="12"/>
  <c r="M162" i="12" s="1"/>
  <c r="N162" i="12" s="1"/>
  <c r="E182" i="17" s="1"/>
  <c r="L163" i="12"/>
  <c r="J166" i="12"/>
  <c r="L166" i="12" s="1"/>
  <c r="I167" i="12"/>
  <c r="K168" i="12"/>
  <c r="K188" i="12"/>
  <c r="I189" i="12"/>
  <c r="J190" i="12"/>
  <c r="Q191" i="12"/>
  <c r="F211" i="17" s="1"/>
  <c r="I203" i="12"/>
  <c r="Q204" i="12"/>
  <c r="F224" i="17" s="1"/>
  <c r="I215" i="12"/>
  <c r="B237" i="17"/>
  <c r="B233" i="17"/>
  <c r="B225" i="17"/>
  <c r="B221" i="17"/>
  <c r="B217" i="17"/>
  <c r="B213" i="17"/>
  <c r="B209" i="17"/>
  <c r="B205" i="17"/>
  <c r="B197" i="17"/>
  <c r="B189" i="17"/>
  <c r="B185" i="17"/>
  <c r="B181" i="17"/>
  <c r="B169" i="17"/>
  <c r="B161" i="17"/>
  <c r="Q166" i="12"/>
  <c r="F186" i="17" s="1"/>
  <c r="L213" i="12"/>
  <c r="M213" i="12" s="1"/>
  <c r="N213" i="12" s="1"/>
  <c r="E233" i="17" s="1"/>
  <c r="Q215" i="12"/>
  <c r="F235" i="17" s="1"/>
  <c r="Q167" i="12"/>
  <c r="F187" i="17" s="1"/>
  <c r="I173" i="12"/>
  <c r="I182" i="12"/>
  <c r="I194" i="12"/>
  <c r="I196" i="12"/>
  <c r="L197" i="12"/>
  <c r="I209" i="12"/>
  <c r="M211" i="12"/>
  <c r="N211" i="12" s="1"/>
  <c r="E231" i="17" s="1"/>
  <c r="B236" i="17"/>
  <c r="B228" i="17"/>
  <c r="B224" i="17"/>
  <c r="B220" i="17"/>
  <c r="B212" i="17"/>
  <c r="B204" i="17"/>
  <c r="B200" i="17"/>
  <c r="B196" i="17"/>
  <c r="B192" i="17"/>
  <c r="B188" i="17"/>
  <c r="B180" i="17"/>
  <c r="B176" i="17"/>
  <c r="B172" i="17"/>
  <c r="B160" i="17"/>
  <c r="J173" i="12"/>
  <c r="L173" i="12" s="1"/>
  <c r="M173" i="12" s="1"/>
  <c r="N173" i="12" s="1"/>
  <c r="E193" i="17" s="1"/>
  <c r="I178" i="12"/>
  <c r="I180" i="12"/>
  <c r="J181" i="12"/>
  <c r="L181" i="12" s="1"/>
  <c r="J182" i="12"/>
  <c r="J188" i="12"/>
  <c r="L188" i="12" s="1"/>
  <c r="J194" i="12"/>
  <c r="L194" i="12" s="1"/>
  <c r="J195" i="12"/>
  <c r="L195" i="12" s="1"/>
  <c r="M195" i="12" s="1"/>
  <c r="N195" i="12" s="1"/>
  <c r="E215" i="17" s="1"/>
  <c r="I206" i="12"/>
  <c r="J207" i="12"/>
  <c r="I144" i="12"/>
  <c r="J154" i="12"/>
  <c r="J155" i="12"/>
  <c r="J164" i="12"/>
  <c r="L164" i="12" s="1"/>
  <c r="M164" i="12" s="1"/>
  <c r="N164" i="12" s="1"/>
  <c r="E184" i="17" s="1"/>
  <c r="J170" i="12"/>
  <c r="L170" i="12" s="1"/>
  <c r="M170" i="12" s="1"/>
  <c r="N170" i="12" s="1"/>
  <c r="E190" i="17" s="1"/>
  <c r="J171" i="12"/>
  <c r="J178" i="12"/>
  <c r="J179" i="12"/>
  <c r="Q183" i="12"/>
  <c r="F203" i="17" s="1"/>
  <c r="K195" i="12"/>
  <c r="K196" i="12"/>
  <c r="Q199" i="12"/>
  <c r="F219" i="17" s="1"/>
  <c r="I205" i="12"/>
  <c r="J206" i="12"/>
  <c r="B179" i="17"/>
  <c r="K136" i="12"/>
  <c r="J143" i="12"/>
  <c r="K155" i="12"/>
  <c r="K156" i="12"/>
  <c r="K171" i="12"/>
  <c r="K172" i="12"/>
  <c r="L172" i="12" s="1"/>
  <c r="M172" i="12" s="1"/>
  <c r="N172" i="12" s="1"/>
  <c r="E192" i="17" s="1"/>
  <c r="K179" i="12"/>
  <c r="L179" i="12" s="1"/>
  <c r="M179" i="12" s="1"/>
  <c r="N179" i="12" s="1"/>
  <c r="E199" i="17" s="1"/>
  <c r="K180" i="12"/>
  <c r="L180" i="12" s="1"/>
  <c r="M180" i="12" s="1"/>
  <c r="N180" i="12" s="1"/>
  <c r="E200" i="17" s="1"/>
  <c r="I190" i="12"/>
  <c r="J191" i="12"/>
  <c r="I202" i="12"/>
  <c r="I204" i="12"/>
  <c r="J205" i="12"/>
  <c r="L205" i="12" s="1"/>
  <c r="K206" i="12"/>
  <c r="K143" i="12"/>
  <c r="K144" i="12"/>
  <c r="Q156" i="12"/>
  <c r="F176" i="17" s="1"/>
  <c r="I165" i="12"/>
  <c r="M165" i="12" s="1"/>
  <c r="N165" i="12" s="1"/>
  <c r="E185" i="17" s="1"/>
  <c r="J167" i="12"/>
  <c r="Q172" i="12"/>
  <c r="F192" i="17" s="1"/>
  <c r="Q180" i="12"/>
  <c r="F200" i="17" s="1"/>
  <c r="I186" i="12"/>
  <c r="I188" i="12"/>
  <c r="J189" i="12"/>
  <c r="L189" i="12" s="1"/>
  <c r="M189" i="12" s="1"/>
  <c r="N189" i="12" s="1"/>
  <c r="E209" i="17" s="1"/>
  <c r="K191" i="12"/>
  <c r="K192" i="12"/>
  <c r="I201" i="12"/>
  <c r="J202" i="12"/>
  <c r="J203" i="12"/>
  <c r="L203" i="12" s="1"/>
  <c r="Q206" i="12"/>
  <c r="F226" i="17" s="1"/>
  <c r="J212" i="12"/>
  <c r="L212" i="12" s="1"/>
  <c r="M212" i="12" s="1"/>
  <c r="N212" i="12" s="1"/>
  <c r="E232" i="17" s="1"/>
  <c r="J215" i="12"/>
  <c r="B234" i="17"/>
  <c r="B218" i="17"/>
  <c r="B210" i="17"/>
  <c r="B194" i="17"/>
  <c r="B170" i="17"/>
  <c r="M168" i="8"/>
  <c r="N168" i="8" s="1"/>
  <c r="Q150" i="8"/>
  <c r="E150" i="12" s="1"/>
  <c r="Q209" i="8"/>
  <c r="E209" i="12" s="1"/>
  <c r="M211" i="8"/>
  <c r="N211" i="8" s="1"/>
  <c r="M208" i="8"/>
  <c r="N208" i="8" s="1"/>
  <c r="Q212" i="8"/>
  <c r="R212" i="8" s="1"/>
  <c r="P212" i="12" s="1"/>
  <c r="Q148" i="8"/>
  <c r="R148" i="8" s="1"/>
  <c r="P148" i="12" s="1"/>
  <c r="M167" i="8"/>
  <c r="N167" i="8" s="1"/>
  <c r="Q210" i="8"/>
  <c r="R210" i="8" s="1"/>
  <c r="M165" i="8"/>
  <c r="N165" i="8" s="1"/>
  <c r="M166" i="8"/>
  <c r="N166" i="8" s="1"/>
  <c r="M159" i="8"/>
  <c r="N159" i="8" s="1"/>
  <c r="M209" i="8"/>
  <c r="N209" i="8" s="1"/>
  <c r="M161" i="8"/>
  <c r="N161" i="8" s="1"/>
  <c r="M153" i="8"/>
  <c r="N153" i="8" s="1"/>
  <c r="E149" i="12"/>
  <c r="P149" i="12"/>
  <c r="D169" i="17"/>
  <c r="M173" i="8"/>
  <c r="N173" i="8" s="1"/>
  <c r="M151" i="8"/>
  <c r="N151" i="8" s="1"/>
  <c r="Q167" i="8"/>
  <c r="R167" i="8" s="1"/>
  <c r="Q211" i="8"/>
  <c r="R211" i="8" s="1"/>
  <c r="M199" i="8"/>
  <c r="N199" i="8" s="1"/>
  <c r="Q163" i="8"/>
  <c r="R163" i="8" s="1"/>
  <c r="Q155" i="8"/>
  <c r="R155" i="8" s="1"/>
  <c r="M174" i="8"/>
  <c r="N174" i="8" s="1"/>
  <c r="D195" i="17"/>
  <c r="G195" i="17" s="1"/>
  <c r="L123" i="12"/>
  <c r="L126" i="12"/>
  <c r="L121" i="12"/>
  <c r="M121" i="12" s="1"/>
  <c r="N121" i="12" s="1"/>
  <c r="E141" i="17" s="1"/>
  <c r="L120" i="12"/>
  <c r="M120" i="12" s="1"/>
  <c r="N120" i="12" s="1"/>
  <c r="E140" i="17" s="1"/>
  <c r="L122" i="12"/>
  <c r="L124" i="12"/>
  <c r="M124" i="12" s="1"/>
  <c r="N124" i="12" s="1"/>
  <c r="E144" i="17" s="1"/>
  <c r="L150" i="12"/>
  <c r="M150" i="12" s="1"/>
  <c r="N150" i="12" s="1"/>
  <c r="E170" i="17" s="1"/>
  <c r="L204" i="12"/>
  <c r="M204" i="12" s="1"/>
  <c r="N204" i="12" s="1"/>
  <c r="E224" i="17" s="1"/>
  <c r="L154" i="12"/>
  <c r="M154" i="12" s="1"/>
  <c r="N154" i="12" s="1"/>
  <c r="E174" i="17" s="1"/>
  <c r="L155" i="12"/>
  <c r="M155" i="12" s="1"/>
  <c r="N155" i="12" s="1"/>
  <c r="E175" i="17" s="1"/>
  <c r="L178" i="12"/>
  <c r="M178" i="12" s="1"/>
  <c r="N178" i="12" s="1"/>
  <c r="E198" i="17" s="1"/>
  <c r="L119" i="12"/>
  <c r="L167" i="12"/>
  <c r="M167" i="12" s="1"/>
  <c r="N167" i="12" s="1"/>
  <c r="E187" i="17" s="1"/>
  <c r="L138" i="12"/>
  <c r="M138" i="12" s="1"/>
  <c r="N138" i="12" s="1"/>
  <c r="E158" i="17" s="1"/>
  <c r="M147" i="12"/>
  <c r="N147" i="12" s="1"/>
  <c r="E167" i="17" s="1"/>
  <c r="L202" i="12"/>
  <c r="M202" i="12" s="1"/>
  <c r="N202" i="12" s="1"/>
  <c r="E222" i="17" s="1"/>
  <c r="M119" i="12"/>
  <c r="N119" i="12" s="1"/>
  <c r="E139" i="17" s="1"/>
  <c r="M181" i="12"/>
  <c r="N181" i="12" s="1"/>
  <c r="E201" i="17" s="1"/>
  <c r="L210" i="12"/>
  <c r="M210" i="12" s="1"/>
  <c r="N210" i="12" s="1"/>
  <c r="E230" i="17" s="1"/>
  <c r="M123" i="12"/>
  <c r="N123" i="12" s="1"/>
  <c r="E143" i="17" s="1"/>
  <c r="M163" i="12"/>
  <c r="N163" i="12" s="1"/>
  <c r="E183" i="17" s="1"/>
  <c r="Q153" i="8"/>
  <c r="R153" i="8" s="1"/>
  <c r="M158" i="8"/>
  <c r="N158" i="8" s="1"/>
  <c r="Q169" i="8"/>
  <c r="R169" i="8" s="1"/>
  <c r="D189" i="17" s="1"/>
  <c r="M152" i="8"/>
  <c r="N152" i="8" s="1"/>
  <c r="Q161" i="8"/>
  <c r="R161" i="8" s="1"/>
  <c r="D181" i="17" s="1"/>
  <c r="M150" i="8"/>
  <c r="N150" i="8" s="1"/>
  <c r="M154" i="8"/>
  <c r="N154" i="8" s="1"/>
  <c r="M171" i="8"/>
  <c r="N171" i="8" s="1"/>
  <c r="Q154" i="8"/>
  <c r="Q172" i="8"/>
  <c r="R172" i="8" s="1"/>
  <c r="M157" i="8"/>
  <c r="N157" i="8" s="1"/>
  <c r="M177" i="8"/>
  <c r="N177" i="8" s="1"/>
  <c r="Q160" i="8"/>
  <c r="R160" i="8" s="1"/>
  <c r="M156" i="8"/>
  <c r="N156" i="8" s="1"/>
  <c r="M179" i="8"/>
  <c r="N179" i="8" s="1"/>
  <c r="M149" i="8"/>
  <c r="N149" i="8" s="1"/>
  <c r="T149" i="8" s="1"/>
  <c r="Q179" i="8"/>
  <c r="R179" i="8" s="1"/>
  <c r="M169" i="8"/>
  <c r="N169" i="8" s="1"/>
  <c r="M164" i="8"/>
  <c r="N164" i="8" s="1"/>
  <c r="Q159" i="8"/>
  <c r="E159" i="12" s="1"/>
  <c r="Q151" i="8"/>
  <c r="M163" i="8"/>
  <c r="N163" i="8" s="1"/>
  <c r="M155" i="8"/>
  <c r="N155" i="8" s="1"/>
  <c r="M162" i="8"/>
  <c r="Q157" i="8"/>
  <c r="E157" i="12" s="1"/>
  <c r="I217" i="12"/>
  <c r="J217" i="12"/>
  <c r="E165" i="12"/>
  <c r="R165" i="8"/>
  <c r="R150" i="8"/>
  <c r="D170" i="17" s="1"/>
  <c r="Q152" i="8"/>
  <c r="Q201" i="8"/>
  <c r="Q192" i="8"/>
  <c r="Q184" i="8"/>
  <c r="M176" i="8"/>
  <c r="N176" i="8" s="1"/>
  <c r="M210" i="8"/>
  <c r="Q173" i="8"/>
  <c r="E166" i="12"/>
  <c r="Q141" i="8"/>
  <c r="Q190" i="8"/>
  <c r="E190" i="12" s="1"/>
  <c r="Q182" i="8"/>
  <c r="E182" i="12" s="1"/>
  <c r="Q177" i="8"/>
  <c r="R177" i="8" s="1"/>
  <c r="D197" i="17" s="1"/>
  <c r="Q208" i="8"/>
  <c r="M148" i="8"/>
  <c r="N148" i="8" s="1"/>
  <c r="Q162" i="8"/>
  <c r="M212" i="8"/>
  <c r="N212" i="8" s="1"/>
  <c r="M188" i="8"/>
  <c r="N188" i="8" s="1"/>
  <c r="Q195" i="8"/>
  <c r="E175" i="12"/>
  <c r="K217" i="12"/>
  <c r="L134" i="12"/>
  <c r="J118" i="12"/>
  <c r="J176" i="12"/>
  <c r="J184" i="12"/>
  <c r="K117" i="12"/>
  <c r="K125" i="12"/>
  <c r="L125" i="12" s="1"/>
  <c r="M125" i="12" s="1"/>
  <c r="N125" i="12" s="1"/>
  <c r="E145" i="17" s="1"/>
  <c r="J136" i="12"/>
  <c r="L136" i="12" s="1"/>
  <c r="M136" i="12" s="1"/>
  <c r="N136" i="12" s="1"/>
  <c r="E156" i="17" s="1"/>
  <c r="K152" i="12"/>
  <c r="K169" i="12"/>
  <c r="L169" i="12" s="1"/>
  <c r="L175" i="12"/>
  <c r="M175" i="12" s="1"/>
  <c r="N175" i="12" s="1"/>
  <c r="E195" i="17" s="1"/>
  <c r="J177" i="12"/>
  <c r="K182" i="12"/>
  <c r="L182" i="12" s="1"/>
  <c r="M182" i="12" s="1"/>
  <c r="N182" i="12" s="1"/>
  <c r="E202" i="17" s="1"/>
  <c r="J192" i="12"/>
  <c r="I200" i="12"/>
  <c r="K208" i="12"/>
  <c r="K153" i="12"/>
  <c r="K118" i="12"/>
  <c r="K145" i="12"/>
  <c r="K177" i="12"/>
  <c r="K129" i="12"/>
  <c r="L129" i="12" s="1"/>
  <c r="M129" i="12" s="1"/>
  <c r="N129" i="12" s="1"/>
  <c r="E149" i="17" s="1"/>
  <c r="M130" i="12"/>
  <c r="N130" i="12" s="1"/>
  <c r="E150" i="17" s="1"/>
  <c r="Q134" i="12"/>
  <c r="F154" i="17" s="1"/>
  <c r="I142" i="12"/>
  <c r="J152" i="12"/>
  <c r="I153" i="12"/>
  <c r="K185" i="12"/>
  <c r="L185" i="12" s="1"/>
  <c r="M185" i="12" s="1"/>
  <c r="N185" i="12" s="1"/>
  <c r="E205" i="17" s="1"/>
  <c r="L190" i="12"/>
  <c r="M190" i="12" s="1"/>
  <c r="N190" i="12" s="1"/>
  <c r="E210" i="17" s="1"/>
  <c r="L191" i="12"/>
  <c r="M191" i="12" s="1"/>
  <c r="N191" i="12" s="1"/>
  <c r="E211" i="17" s="1"/>
  <c r="J208" i="12"/>
  <c r="L208" i="12" s="1"/>
  <c r="M208" i="12" s="1"/>
  <c r="N208" i="12" s="1"/>
  <c r="E228" i="17" s="1"/>
  <c r="I214" i="12"/>
  <c r="I216" i="12"/>
  <c r="I122" i="12"/>
  <c r="I134" i="12"/>
  <c r="I140" i="12"/>
  <c r="L148" i="12"/>
  <c r="M148" i="12" s="1"/>
  <c r="N148" i="12" s="1"/>
  <c r="E168" i="17" s="1"/>
  <c r="L151" i="12"/>
  <c r="M151" i="12" s="1"/>
  <c r="N151" i="12" s="1"/>
  <c r="E171" i="17" s="1"/>
  <c r="I158" i="12"/>
  <c r="I161" i="12"/>
  <c r="K193" i="12"/>
  <c r="L193" i="12" s="1"/>
  <c r="M193" i="12" s="1"/>
  <c r="N193" i="12" s="1"/>
  <c r="E213" i="17" s="1"/>
  <c r="L199" i="12"/>
  <c r="M199" i="12" s="1"/>
  <c r="N199" i="12" s="1"/>
  <c r="E219" i="17" s="1"/>
  <c r="J216" i="12"/>
  <c r="L216" i="12" s="1"/>
  <c r="L159" i="12"/>
  <c r="M159" i="12" s="1"/>
  <c r="N159" i="12" s="1"/>
  <c r="E179" i="17" s="1"/>
  <c r="J117" i="12"/>
  <c r="L156" i="12"/>
  <c r="M156" i="12" s="1"/>
  <c r="N156" i="12" s="1"/>
  <c r="E176" i="17" s="1"/>
  <c r="L183" i="12"/>
  <c r="M183" i="12" s="1"/>
  <c r="N183" i="12" s="1"/>
  <c r="E203" i="17" s="1"/>
  <c r="J200" i="12"/>
  <c r="L200" i="12" s="1"/>
  <c r="K132" i="12"/>
  <c r="L132" i="12" s="1"/>
  <c r="M132" i="12" s="1"/>
  <c r="N132" i="12" s="1"/>
  <c r="E152" i="17" s="1"/>
  <c r="K133" i="12"/>
  <c r="L133" i="12" s="1"/>
  <c r="M133" i="12" s="1"/>
  <c r="N133" i="12" s="1"/>
  <c r="E153" i="17" s="1"/>
  <c r="K137" i="12"/>
  <c r="L137" i="12" s="1"/>
  <c r="M137" i="12" s="1"/>
  <c r="N137" i="12" s="1"/>
  <c r="E157" i="17" s="1"/>
  <c r="K142" i="12"/>
  <c r="L142" i="12" s="1"/>
  <c r="J160" i="12"/>
  <c r="L160" i="12" s="1"/>
  <c r="M160" i="12" s="1"/>
  <c r="N160" i="12" s="1"/>
  <c r="E180" i="17" s="1"/>
  <c r="I166" i="12"/>
  <c r="I168" i="12"/>
  <c r="I169" i="12"/>
  <c r="K176" i="12"/>
  <c r="K201" i="12"/>
  <c r="L201" i="12" s="1"/>
  <c r="M201" i="12" s="1"/>
  <c r="N201" i="12" s="1"/>
  <c r="E221" i="17" s="1"/>
  <c r="L207" i="12"/>
  <c r="M207" i="12" s="1"/>
  <c r="N207" i="12" s="1"/>
  <c r="E227" i="17" s="1"/>
  <c r="K214" i="12"/>
  <c r="L214" i="12" s="1"/>
  <c r="K161" i="12"/>
  <c r="L161" i="12" s="1"/>
  <c r="J128" i="12"/>
  <c r="K140" i="12"/>
  <c r="L140" i="12" s="1"/>
  <c r="J144" i="12"/>
  <c r="L144" i="12" s="1"/>
  <c r="M144" i="12" s="1"/>
  <c r="N144" i="12" s="1"/>
  <c r="E164" i="17" s="1"/>
  <c r="I145" i="12"/>
  <c r="L149" i="12"/>
  <c r="M149" i="12" s="1"/>
  <c r="N149" i="12" s="1"/>
  <c r="E169" i="17" s="1"/>
  <c r="J153" i="12"/>
  <c r="K158" i="12"/>
  <c r="L158" i="12" s="1"/>
  <c r="J168" i="12"/>
  <c r="L168" i="12" s="1"/>
  <c r="I174" i="12"/>
  <c r="M174" i="12" s="1"/>
  <c r="N174" i="12" s="1"/>
  <c r="E194" i="17" s="1"/>
  <c r="I176" i="12"/>
  <c r="I177" i="12"/>
  <c r="K184" i="12"/>
  <c r="K209" i="12"/>
  <c r="L209" i="12" s="1"/>
  <c r="L215" i="12"/>
  <c r="M215" i="12" s="1"/>
  <c r="N215" i="12" s="1"/>
  <c r="E235" i="17" s="1"/>
  <c r="N160" i="8"/>
  <c r="R158" i="8"/>
  <c r="D178" i="17" s="1"/>
  <c r="Q176" i="8"/>
  <c r="E176" i="12" s="1"/>
  <c r="Q168" i="8"/>
  <c r="E168" i="12" s="1"/>
  <c r="Q126" i="8"/>
  <c r="R209" i="8"/>
  <c r="D229" i="17" s="1"/>
  <c r="M191" i="8"/>
  <c r="N191" i="8" s="1"/>
  <c r="Q180" i="8"/>
  <c r="Q194" i="8"/>
  <c r="Q186" i="8"/>
  <c r="M189" i="8"/>
  <c r="N189" i="8" s="1"/>
  <c r="M181" i="8"/>
  <c r="N181" i="8" s="1"/>
  <c r="M182" i="8"/>
  <c r="N182" i="8" s="1"/>
  <c r="Q193" i="8"/>
  <c r="Q185" i="8"/>
  <c r="M180" i="8"/>
  <c r="N180" i="8" s="1"/>
  <c r="M172" i="8"/>
  <c r="N172" i="8" s="1"/>
  <c r="R164" i="8"/>
  <c r="D184" i="17" s="1"/>
  <c r="R156" i="8"/>
  <c r="D176" i="17" s="1"/>
  <c r="G176" i="17" s="1"/>
  <c r="R174" i="8"/>
  <c r="D194" i="17" s="1"/>
  <c r="S175" i="8"/>
  <c r="N175" i="8"/>
  <c r="T175" i="8" s="1"/>
  <c r="R171" i="8"/>
  <c r="D191" i="17" s="1"/>
  <c r="Q188" i="8"/>
  <c r="Q187" i="8"/>
  <c r="Q147" i="8"/>
  <c r="M178" i="8"/>
  <c r="N178" i="8" s="1"/>
  <c r="M170" i="8"/>
  <c r="N170" i="8" s="1"/>
  <c r="M195" i="8"/>
  <c r="M187" i="8"/>
  <c r="N187" i="8" s="1"/>
  <c r="M147" i="8"/>
  <c r="N147" i="8" s="1"/>
  <c r="Q140" i="8"/>
  <c r="Q128" i="8"/>
  <c r="M194" i="8"/>
  <c r="N194" i="8" s="1"/>
  <c r="M186" i="8"/>
  <c r="N186" i="8" s="1"/>
  <c r="R166" i="8"/>
  <c r="D186" i="17" s="1"/>
  <c r="Q191" i="8"/>
  <c r="Q183" i="8"/>
  <c r="M183" i="8"/>
  <c r="N183" i="8" s="1"/>
  <c r="M192" i="8"/>
  <c r="N192" i="8" s="1"/>
  <c r="M184" i="8"/>
  <c r="N184" i="8" s="1"/>
  <c r="Q178" i="8"/>
  <c r="Q170" i="8"/>
  <c r="Q133" i="8"/>
  <c r="M190" i="8"/>
  <c r="N190" i="8" s="1"/>
  <c r="Q189" i="8"/>
  <c r="Q181" i="8"/>
  <c r="M193" i="8"/>
  <c r="N193" i="8" s="1"/>
  <c r="M185" i="8"/>
  <c r="Q125" i="8"/>
  <c r="M122" i="8"/>
  <c r="N122" i="8" s="1"/>
  <c r="M145" i="8"/>
  <c r="N145" i="8" s="1"/>
  <c r="Q122" i="8"/>
  <c r="M143" i="8"/>
  <c r="N143" i="8" s="1"/>
  <c r="Q131" i="8"/>
  <c r="M131" i="8"/>
  <c r="N131" i="8" s="1"/>
  <c r="Q127" i="8"/>
  <c r="M126" i="8"/>
  <c r="M201" i="8"/>
  <c r="N201" i="8" s="1"/>
  <c r="M146" i="8"/>
  <c r="N146" i="8" s="1"/>
  <c r="M136" i="8"/>
  <c r="N136" i="8" s="1"/>
  <c r="M116" i="8"/>
  <c r="N116" i="8" s="1"/>
  <c r="M132" i="8"/>
  <c r="N132" i="8" s="1"/>
  <c r="Q124" i="8"/>
  <c r="M123" i="8"/>
  <c r="N123" i="8" s="1"/>
  <c r="M105" i="8"/>
  <c r="N105" i="8" s="1"/>
  <c r="M134" i="8"/>
  <c r="N134" i="8" s="1"/>
  <c r="M125" i="8"/>
  <c r="Q136" i="8"/>
  <c r="Q134" i="8"/>
  <c r="M133" i="8"/>
  <c r="N133" i="8" s="1"/>
  <c r="M124" i="8"/>
  <c r="N124" i="8" s="1"/>
  <c r="M140" i="8"/>
  <c r="N140" i="8" s="1"/>
  <c r="Q123" i="8"/>
  <c r="Q197" i="8"/>
  <c r="Q130" i="8"/>
  <c r="M130" i="8"/>
  <c r="M129" i="8"/>
  <c r="Q121" i="8"/>
  <c r="M121" i="8"/>
  <c r="N121" i="8" s="1"/>
  <c r="Q129" i="8"/>
  <c r="M127" i="8"/>
  <c r="N127" i="8" s="1"/>
  <c r="M128" i="8"/>
  <c r="Q139" i="8"/>
  <c r="M144" i="8"/>
  <c r="N144" i="8" s="1"/>
  <c r="M139" i="8"/>
  <c r="N139" i="8" s="1"/>
  <c r="Q196" i="8"/>
  <c r="Q132" i="8"/>
  <c r="Q117" i="8"/>
  <c r="Q204" i="8"/>
  <c r="M202" i="8"/>
  <c r="N202" i="8" s="1"/>
  <c r="Q142" i="8"/>
  <c r="M141" i="8"/>
  <c r="N141" i="8" s="1"/>
  <c r="M135" i="8"/>
  <c r="N135" i="8" s="1"/>
  <c r="M196" i="8"/>
  <c r="N196" i="8" s="1"/>
  <c r="M39" i="8"/>
  <c r="N39" i="8" s="1"/>
  <c r="Q39" i="8"/>
  <c r="R39" i="8" s="1"/>
  <c r="D59" i="17" s="1"/>
  <c r="Q116" i="8"/>
  <c r="Q205" i="8"/>
  <c r="Q145" i="8"/>
  <c r="Q138" i="8"/>
  <c r="M138" i="8"/>
  <c r="M200" i="8"/>
  <c r="N200" i="8" s="1"/>
  <c r="Q135" i="8"/>
  <c r="Q144" i="8"/>
  <c r="Q137" i="8"/>
  <c r="M137" i="8"/>
  <c r="Q146" i="8"/>
  <c r="Q199" i="8"/>
  <c r="M142" i="8"/>
  <c r="M113" i="8"/>
  <c r="N113" i="8" s="1"/>
  <c r="Q143" i="8"/>
  <c r="M197" i="8"/>
  <c r="M204" i="8"/>
  <c r="N204" i="8" s="1"/>
  <c r="Q113" i="8"/>
  <c r="R113" i="8" s="1"/>
  <c r="D133" i="17" s="1"/>
  <c r="M117" i="8"/>
  <c r="N117" i="8" s="1"/>
  <c r="M198" i="8"/>
  <c r="N198" i="8" s="1"/>
  <c r="M115" i="8"/>
  <c r="N115" i="8" s="1"/>
  <c r="Q203" i="8"/>
  <c r="Q202" i="8"/>
  <c r="M205" i="8"/>
  <c r="N205" i="8" s="1"/>
  <c r="Q107" i="8"/>
  <c r="R107" i="8" s="1"/>
  <c r="Q200" i="8"/>
  <c r="Q109" i="8"/>
  <c r="R109" i="8" s="1"/>
  <c r="M203" i="8"/>
  <c r="Q115" i="8"/>
  <c r="Q198" i="8"/>
  <c r="Q114" i="8"/>
  <c r="M114" i="8"/>
  <c r="Q118" i="8"/>
  <c r="M118" i="8"/>
  <c r="M110" i="8"/>
  <c r="N110" i="8" s="1"/>
  <c r="M215" i="8"/>
  <c r="N215" i="8" s="1"/>
  <c r="Q110" i="8"/>
  <c r="R110" i="8" s="1"/>
  <c r="M213" i="8"/>
  <c r="M216" i="8"/>
  <c r="N216" i="8" s="1"/>
  <c r="Q108" i="8"/>
  <c r="R108" i="8" s="1"/>
  <c r="Q106" i="8"/>
  <c r="R106" i="8" s="1"/>
  <c r="Q105" i="8"/>
  <c r="R105" i="8" s="1"/>
  <c r="Q213" i="8"/>
  <c r="M108" i="8"/>
  <c r="N108" i="8" s="1"/>
  <c r="M106" i="8"/>
  <c r="N106" i="8" s="1"/>
  <c r="Q215" i="8"/>
  <c r="M109" i="8"/>
  <c r="M107" i="8"/>
  <c r="Q216" i="8"/>
  <c r="Q120" i="8"/>
  <c r="M120" i="8"/>
  <c r="N120" i="8" s="1"/>
  <c r="Q206" i="8"/>
  <c r="M207" i="8"/>
  <c r="N207" i="8" s="1"/>
  <c r="Q207" i="8"/>
  <c r="M206" i="8"/>
  <c r="N206" i="8" s="1"/>
  <c r="Q40" i="8"/>
  <c r="R40" i="8" s="1"/>
  <c r="D60" i="17" s="1"/>
  <c r="Q96" i="8"/>
  <c r="R96" i="8" s="1"/>
  <c r="D116" i="17" s="1"/>
  <c r="Q89" i="8"/>
  <c r="R89" i="8" s="1"/>
  <c r="D109" i="17" s="1"/>
  <c r="Q102" i="8"/>
  <c r="R102" i="8" s="1"/>
  <c r="D122" i="17" s="1"/>
  <c r="Q111" i="8"/>
  <c r="R111" i="8" s="1"/>
  <c r="D131" i="17" s="1"/>
  <c r="Q98" i="8"/>
  <c r="R98" i="8" s="1"/>
  <c r="D118" i="17" s="1"/>
  <c r="M42" i="8"/>
  <c r="N42" i="8" s="1"/>
  <c r="M98" i="8"/>
  <c r="N98" i="8" s="1"/>
  <c r="Q97" i="8"/>
  <c r="R97" i="8" s="1"/>
  <c r="D117" i="17" s="1"/>
  <c r="M97" i="8"/>
  <c r="N97" i="8" s="1"/>
  <c r="M96" i="8"/>
  <c r="M102" i="8"/>
  <c r="N102" i="8" s="1"/>
  <c r="M59" i="8"/>
  <c r="N59" i="8" s="1"/>
  <c r="M111" i="8"/>
  <c r="M43" i="8"/>
  <c r="N43" i="8" s="1"/>
  <c r="Q64" i="8"/>
  <c r="Q56" i="8"/>
  <c r="R56" i="8" s="1"/>
  <c r="D76" i="17" s="1"/>
  <c r="Q48" i="8"/>
  <c r="R48" i="8" s="1"/>
  <c r="D68" i="17" s="1"/>
  <c r="Q72" i="8"/>
  <c r="R72" i="8" s="1"/>
  <c r="D92" i="17" s="1"/>
  <c r="Q81" i="8"/>
  <c r="R81" i="8" s="1"/>
  <c r="D101" i="17" s="1"/>
  <c r="Q73" i="8"/>
  <c r="R73" i="8" s="1"/>
  <c r="D93" i="17" s="1"/>
  <c r="M64" i="8"/>
  <c r="N64" i="8" s="1"/>
  <c r="M56" i="8"/>
  <c r="N56" i="8" s="1"/>
  <c r="M48" i="8"/>
  <c r="N48" i="8" s="1"/>
  <c r="M100" i="8"/>
  <c r="N100" i="8" s="1"/>
  <c r="M101" i="8"/>
  <c r="N101" i="8" s="1"/>
  <c r="M80" i="8"/>
  <c r="N80" i="8" s="1"/>
  <c r="M72" i="8"/>
  <c r="M81" i="8"/>
  <c r="N81" i="8" s="1"/>
  <c r="M73" i="8"/>
  <c r="N73" i="8" s="1"/>
  <c r="M71" i="8"/>
  <c r="N71" i="8" s="1"/>
  <c r="Q101" i="8"/>
  <c r="M61" i="8"/>
  <c r="N61" i="8" s="1"/>
  <c r="M53" i="8"/>
  <c r="N53" i="8" s="1"/>
  <c r="M45" i="8"/>
  <c r="N45" i="8" s="1"/>
  <c r="M86" i="8"/>
  <c r="N86" i="8" s="1"/>
  <c r="M78" i="8"/>
  <c r="N78" i="8" s="1"/>
  <c r="M70" i="8"/>
  <c r="N70" i="8" s="1"/>
  <c r="Q103" i="8"/>
  <c r="Q59" i="8"/>
  <c r="Q51" i="8"/>
  <c r="Q43" i="8"/>
  <c r="M63" i="8"/>
  <c r="N63" i="8" s="1"/>
  <c r="M55" i="8"/>
  <c r="N55" i="8" s="1"/>
  <c r="M82" i="8"/>
  <c r="N82" i="8" s="1"/>
  <c r="M74" i="8"/>
  <c r="N74" i="8" s="1"/>
  <c r="Q62" i="8"/>
  <c r="Q54" i="8"/>
  <c r="Q42" i="8"/>
  <c r="Q86" i="8"/>
  <c r="Q78" i="8"/>
  <c r="Q70" i="8"/>
  <c r="Q100" i="8"/>
  <c r="Q85" i="8"/>
  <c r="Q77" i="8"/>
  <c r="M79" i="8"/>
  <c r="Q83" i="8"/>
  <c r="Q75" i="8"/>
  <c r="M69" i="8"/>
  <c r="N69" i="8" s="1"/>
  <c r="M84" i="8"/>
  <c r="N84" i="8" s="1"/>
  <c r="M76" i="8"/>
  <c r="N76" i="8" s="1"/>
  <c r="M103" i="8"/>
  <c r="N103" i="8" s="1"/>
  <c r="M85" i="8"/>
  <c r="M77" i="8"/>
  <c r="N77" i="8" s="1"/>
  <c r="Q99" i="8"/>
  <c r="M41" i="8"/>
  <c r="N41" i="8" s="1"/>
  <c r="Q60" i="8"/>
  <c r="M57" i="8"/>
  <c r="N57" i="8" s="1"/>
  <c r="M49" i="8"/>
  <c r="N49" i="8" s="1"/>
  <c r="Q80" i="8"/>
  <c r="M99" i="8"/>
  <c r="N99" i="8" s="1"/>
  <c r="Q57" i="8"/>
  <c r="Q49" i="8"/>
  <c r="M62" i="8"/>
  <c r="N62" i="8" s="1"/>
  <c r="M54" i="8"/>
  <c r="M46" i="8"/>
  <c r="N46" i="8" s="1"/>
  <c r="Q63" i="8"/>
  <c r="Q55" i="8"/>
  <c r="Q47" i="8"/>
  <c r="Q79" i="8"/>
  <c r="Q71" i="8"/>
  <c r="M83" i="8"/>
  <c r="N83" i="8" s="1"/>
  <c r="M75" i="8"/>
  <c r="N75" i="8" s="1"/>
  <c r="Q91" i="8"/>
  <c r="Q46" i="8"/>
  <c r="M51" i="8"/>
  <c r="N51" i="8" s="1"/>
  <c r="Q84" i="8"/>
  <c r="Q76" i="8"/>
  <c r="M66" i="8"/>
  <c r="N66" i="8" s="1"/>
  <c r="Q58" i="8"/>
  <c r="Q50" i="8"/>
  <c r="M47" i="8"/>
  <c r="N47" i="8" s="1"/>
  <c r="Q82" i="8"/>
  <c r="Q74" i="8"/>
  <c r="Q90" i="8"/>
  <c r="Q65" i="8"/>
  <c r="M87" i="8"/>
  <c r="N87" i="8" s="1"/>
  <c r="M40" i="8"/>
  <c r="N40" i="8" s="1"/>
  <c r="Q61" i="8"/>
  <c r="Q53" i="8"/>
  <c r="Q45" i="8"/>
  <c r="Q52" i="8"/>
  <c r="Q44" i="8"/>
  <c r="M112" i="8"/>
  <c r="N112" i="8" s="1"/>
  <c r="M88" i="8"/>
  <c r="N88" i="8" s="1"/>
  <c r="M60" i="8"/>
  <c r="N60" i="8" s="1"/>
  <c r="M52" i="8"/>
  <c r="M44" i="8"/>
  <c r="M58" i="8"/>
  <c r="N58" i="8" s="1"/>
  <c r="M50" i="8"/>
  <c r="Q66" i="8"/>
  <c r="Q41" i="8"/>
  <c r="E41" i="12" s="1"/>
  <c r="Q87" i="8"/>
  <c r="Q69" i="8"/>
  <c r="M91" i="8"/>
  <c r="M90" i="8"/>
  <c r="M93" i="8"/>
  <c r="N93" i="8" s="1"/>
  <c r="M89" i="8"/>
  <c r="N89" i="8" s="1"/>
  <c r="Q88" i="8"/>
  <c r="Q217" i="8"/>
  <c r="E217" i="12" s="1"/>
  <c r="M119" i="8"/>
  <c r="N119" i="8" s="1"/>
  <c r="Q93" i="8"/>
  <c r="Q68" i="8"/>
  <c r="M68" i="8"/>
  <c r="N68" i="8" s="1"/>
  <c r="Q92" i="8"/>
  <c r="Q67" i="8"/>
  <c r="M92" i="8"/>
  <c r="M67" i="8"/>
  <c r="N67" i="8" s="1"/>
  <c r="Q214" i="8"/>
  <c r="E214" i="12" s="1"/>
  <c r="Q119" i="8"/>
  <c r="E119" i="12" s="1"/>
  <c r="M217" i="8"/>
  <c r="M214" i="8"/>
  <c r="N214" i="8" s="1"/>
  <c r="Q112" i="8"/>
  <c r="F21" i="1"/>
  <c r="F15" i="1"/>
  <c r="F20" i="1"/>
  <c r="G184" i="17" l="1"/>
  <c r="L143" i="12"/>
  <c r="M143" i="12" s="1"/>
  <c r="N143" i="12" s="1"/>
  <c r="E163" i="17" s="1"/>
  <c r="L206" i="12"/>
  <c r="M206" i="12" s="1"/>
  <c r="N206" i="12" s="1"/>
  <c r="E226" i="17" s="1"/>
  <c r="L171" i="12"/>
  <c r="M171" i="12" s="1"/>
  <c r="N171" i="12" s="1"/>
  <c r="E191" i="17" s="1"/>
  <c r="M197" i="12"/>
  <c r="N197" i="12" s="1"/>
  <c r="E217" i="17" s="1"/>
  <c r="L196" i="12"/>
  <c r="M196" i="12" s="1"/>
  <c r="N196" i="12" s="1"/>
  <c r="E216" i="17" s="1"/>
  <c r="L128" i="12"/>
  <c r="M128" i="12" s="1"/>
  <c r="N128" i="12" s="1"/>
  <c r="E148" i="17" s="1"/>
  <c r="M186" i="12"/>
  <c r="N186" i="12" s="1"/>
  <c r="E206" i="17" s="1"/>
  <c r="M194" i="12"/>
  <c r="N194" i="12" s="1"/>
  <c r="E214" i="17" s="1"/>
  <c r="L187" i="12"/>
  <c r="M187" i="12" s="1"/>
  <c r="N187" i="12" s="1"/>
  <c r="E207" i="17" s="1"/>
  <c r="M209" i="12"/>
  <c r="N209" i="12" s="1"/>
  <c r="E229" i="17" s="1"/>
  <c r="L192" i="12"/>
  <c r="M192" i="12" s="1"/>
  <c r="N192" i="12" s="1"/>
  <c r="E212" i="17" s="1"/>
  <c r="G229" i="17"/>
  <c r="L145" i="12"/>
  <c r="M145" i="12" s="1"/>
  <c r="N145" i="12" s="1"/>
  <c r="E165" i="17" s="1"/>
  <c r="L146" i="12"/>
  <c r="M146" i="12" s="1"/>
  <c r="N146" i="12" s="1"/>
  <c r="E166" i="17" s="1"/>
  <c r="G194" i="17"/>
  <c r="L152" i="12"/>
  <c r="M152" i="12" s="1"/>
  <c r="N152" i="12" s="1"/>
  <c r="E172" i="17" s="1"/>
  <c r="L198" i="12"/>
  <c r="M198" i="12" s="1"/>
  <c r="N198" i="12" s="1"/>
  <c r="E218" i="17" s="1"/>
  <c r="G170" i="17"/>
  <c r="G191" i="17"/>
  <c r="M205" i="12"/>
  <c r="N205" i="12" s="1"/>
  <c r="E225" i="17" s="1"/>
  <c r="L135" i="12"/>
  <c r="M135" i="12" s="1"/>
  <c r="N135" i="12" s="1"/>
  <c r="E155" i="17" s="1"/>
  <c r="M188" i="12"/>
  <c r="N188" i="12" s="1"/>
  <c r="E208" i="17" s="1"/>
  <c r="M203" i="12"/>
  <c r="N203" i="12" s="1"/>
  <c r="E223" i="17" s="1"/>
  <c r="L115" i="12"/>
  <c r="M115" i="12" s="1"/>
  <c r="N115" i="12" s="1"/>
  <c r="E135" i="17" s="1"/>
  <c r="G169" i="17"/>
  <c r="S173" i="8"/>
  <c r="T211" i="8"/>
  <c r="E153" i="12"/>
  <c r="S166" i="8"/>
  <c r="T212" i="8"/>
  <c r="S107" i="8"/>
  <c r="D232" i="17"/>
  <c r="G232" i="17" s="1"/>
  <c r="S164" i="8"/>
  <c r="T155" i="8"/>
  <c r="T167" i="8"/>
  <c r="E212" i="12"/>
  <c r="E210" i="12"/>
  <c r="S208" i="8"/>
  <c r="S210" i="8"/>
  <c r="T163" i="8"/>
  <c r="S174" i="8"/>
  <c r="S151" i="8"/>
  <c r="D168" i="17"/>
  <c r="G168" i="17" s="1"/>
  <c r="E148" i="12"/>
  <c r="T148" i="8"/>
  <c r="T160" i="8"/>
  <c r="S160" i="8"/>
  <c r="E160" i="12"/>
  <c r="S167" i="8"/>
  <c r="S154" i="8"/>
  <c r="S209" i="8"/>
  <c r="S138" i="8"/>
  <c r="E169" i="12"/>
  <c r="E163" i="12"/>
  <c r="S165" i="8"/>
  <c r="S153" i="8"/>
  <c r="S161" i="8"/>
  <c r="S158" i="8"/>
  <c r="P153" i="12"/>
  <c r="D173" i="17"/>
  <c r="P160" i="12"/>
  <c r="D180" i="17"/>
  <c r="G180" i="17" s="1"/>
  <c r="P210" i="12"/>
  <c r="D230" i="17"/>
  <c r="G230" i="17" s="1"/>
  <c r="P167" i="12"/>
  <c r="D187" i="17"/>
  <c r="G187" i="17" s="1"/>
  <c r="S188" i="8"/>
  <c r="S211" i="8"/>
  <c r="E211" i="12"/>
  <c r="P211" i="12"/>
  <c r="D231" i="17"/>
  <c r="G231" i="17" s="1"/>
  <c r="S195" i="8"/>
  <c r="S150" i="8"/>
  <c r="P179" i="12"/>
  <c r="D199" i="17"/>
  <c r="G199" i="17" s="1"/>
  <c r="P172" i="12"/>
  <c r="D192" i="17"/>
  <c r="G192" i="17" s="1"/>
  <c r="P155" i="12"/>
  <c r="D175" i="17"/>
  <c r="G175" i="17" s="1"/>
  <c r="P163" i="12"/>
  <c r="D183" i="17"/>
  <c r="G183" i="17" s="1"/>
  <c r="S159" i="8"/>
  <c r="S169" i="8"/>
  <c r="E167" i="12"/>
  <c r="P165" i="12"/>
  <c r="D185" i="17"/>
  <c r="G185" i="17" s="1"/>
  <c r="S163" i="8"/>
  <c r="E155" i="12"/>
  <c r="M134" i="12"/>
  <c r="N134" i="12" s="1"/>
  <c r="E154" i="17" s="1"/>
  <c r="M122" i="12"/>
  <c r="N122" i="12" s="1"/>
  <c r="E142" i="17" s="1"/>
  <c r="L153" i="12"/>
  <c r="L217" i="12"/>
  <c r="M217" i="12" s="1"/>
  <c r="N217" i="12" s="1"/>
  <c r="E237" i="17" s="1"/>
  <c r="L184" i="12"/>
  <c r="M184" i="12" s="1"/>
  <c r="N184" i="12" s="1"/>
  <c r="E204" i="17" s="1"/>
  <c r="L117" i="12"/>
  <c r="M117" i="12" s="1"/>
  <c r="N117" i="12" s="1"/>
  <c r="E137" i="17" s="1"/>
  <c r="M168" i="12"/>
  <c r="N168" i="12" s="1"/>
  <c r="E188" i="17" s="1"/>
  <c r="M216" i="12"/>
  <c r="N216" i="12" s="1"/>
  <c r="E236" i="17" s="1"/>
  <c r="S194" i="8"/>
  <c r="S185" i="8"/>
  <c r="S182" i="8"/>
  <c r="T165" i="8"/>
  <c r="S171" i="8"/>
  <c r="E154" i="12"/>
  <c r="E161" i="12"/>
  <c r="S156" i="8"/>
  <c r="R154" i="8"/>
  <c r="S155" i="8"/>
  <c r="R159" i="8"/>
  <c r="D179" i="17" s="1"/>
  <c r="G179" i="17" s="1"/>
  <c r="S162" i="8"/>
  <c r="T153" i="8"/>
  <c r="R182" i="8"/>
  <c r="P182" i="12" s="1"/>
  <c r="E172" i="12"/>
  <c r="T172" i="8"/>
  <c r="S128" i="8"/>
  <c r="S157" i="8"/>
  <c r="S126" i="8"/>
  <c r="N210" i="8"/>
  <c r="T210" i="8" s="1"/>
  <c r="R157" i="8"/>
  <c r="E179" i="12"/>
  <c r="E151" i="12"/>
  <c r="S168" i="8"/>
  <c r="S149" i="8"/>
  <c r="N162" i="8"/>
  <c r="S179" i="8"/>
  <c r="R151" i="8"/>
  <c r="D171" i="17" s="1"/>
  <c r="G171" i="17" s="1"/>
  <c r="T177" i="8"/>
  <c r="P177" i="12"/>
  <c r="R197" i="8"/>
  <c r="E197" i="12"/>
  <c r="T174" i="8"/>
  <c r="P174" i="12"/>
  <c r="R213" i="8"/>
  <c r="E213" i="12"/>
  <c r="R199" i="8"/>
  <c r="E199" i="12"/>
  <c r="T161" i="8"/>
  <c r="P161" i="12"/>
  <c r="R120" i="8"/>
  <c r="T120" i="8" s="1"/>
  <c r="E120" i="12"/>
  <c r="R146" i="8"/>
  <c r="E146" i="12"/>
  <c r="R121" i="8"/>
  <c r="E121" i="12"/>
  <c r="R180" i="8"/>
  <c r="E180" i="12"/>
  <c r="S212" i="8"/>
  <c r="R216" i="8"/>
  <c r="E216" i="12"/>
  <c r="S145" i="8"/>
  <c r="E145" i="12"/>
  <c r="S122" i="8"/>
  <c r="R134" i="8"/>
  <c r="E134" i="12"/>
  <c r="R181" i="8"/>
  <c r="D201" i="17" s="1"/>
  <c r="G201" i="17" s="1"/>
  <c r="E181" i="12"/>
  <c r="R114" i="8"/>
  <c r="E114" i="12"/>
  <c r="R137" i="8"/>
  <c r="E137" i="12"/>
  <c r="R116" i="8"/>
  <c r="E116" i="12"/>
  <c r="R139" i="8"/>
  <c r="E139" i="12"/>
  <c r="R130" i="8"/>
  <c r="E130" i="12"/>
  <c r="R131" i="8"/>
  <c r="E131" i="12"/>
  <c r="R122" i="8"/>
  <c r="E122" i="12"/>
  <c r="R183" i="8"/>
  <c r="E183" i="12"/>
  <c r="R188" i="8"/>
  <c r="D208" i="17" s="1"/>
  <c r="G208" i="17" s="1"/>
  <c r="E188" i="12"/>
  <c r="S176" i="8"/>
  <c r="T209" i="8"/>
  <c r="P209" i="12"/>
  <c r="R173" i="8"/>
  <c r="D193" i="17" s="1"/>
  <c r="G193" i="17" s="1"/>
  <c r="E173" i="12"/>
  <c r="R215" i="8"/>
  <c r="E215" i="12"/>
  <c r="R143" i="8"/>
  <c r="D163" i="17" s="1"/>
  <c r="G163" i="17" s="1"/>
  <c r="E143" i="12"/>
  <c r="R191" i="8"/>
  <c r="D211" i="17" s="1"/>
  <c r="G211" i="17" s="1"/>
  <c r="E191" i="12"/>
  <c r="R198" i="8"/>
  <c r="E198" i="12"/>
  <c r="R203" i="8"/>
  <c r="E203" i="12"/>
  <c r="R135" i="8"/>
  <c r="E135" i="12"/>
  <c r="R117" i="8"/>
  <c r="E117" i="12"/>
  <c r="R123" i="8"/>
  <c r="E123" i="12"/>
  <c r="R133" i="8"/>
  <c r="E133" i="12"/>
  <c r="T166" i="8"/>
  <c r="P166" i="12"/>
  <c r="T171" i="8"/>
  <c r="P171" i="12"/>
  <c r="R194" i="8"/>
  <c r="E194" i="12"/>
  <c r="T158" i="8"/>
  <c r="P158" i="12"/>
  <c r="R162" i="8"/>
  <c r="D182" i="17" s="1"/>
  <c r="G182" i="17" s="1"/>
  <c r="E162" i="12"/>
  <c r="S177" i="8"/>
  <c r="E177" i="12"/>
  <c r="R184" i="8"/>
  <c r="E184" i="12"/>
  <c r="R206" i="8"/>
  <c r="E206" i="12"/>
  <c r="R115" i="8"/>
  <c r="T115" i="8" s="1"/>
  <c r="E115" i="12"/>
  <c r="R132" i="8"/>
  <c r="T132" i="8" s="1"/>
  <c r="E132" i="12"/>
  <c r="R129" i="8"/>
  <c r="E129" i="12"/>
  <c r="R125" i="8"/>
  <c r="E125" i="12"/>
  <c r="R170" i="8"/>
  <c r="E170" i="12"/>
  <c r="R168" i="8"/>
  <c r="D188" i="17" s="1"/>
  <c r="G188" i="17" s="1"/>
  <c r="S180" i="8"/>
  <c r="T169" i="8"/>
  <c r="P169" i="12"/>
  <c r="R192" i="8"/>
  <c r="T192" i="8" s="1"/>
  <c r="E192" i="12"/>
  <c r="T150" i="8"/>
  <c r="P150" i="12"/>
  <c r="R207" i="8"/>
  <c r="E207" i="12"/>
  <c r="R202" i="8"/>
  <c r="E202" i="12"/>
  <c r="R144" i="8"/>
  <c r="E144" i="12"/>
  <c r="R204" i="8"/>
  <c r="E204" i="12"/>
  <c r="R186" i="8"/>
  <c r="E186" i="12"/>
  <c r="R196" i="8"/>
  <c r="T196" i="8" s="1"/>
  <c r="E196" i="12"/>
  <c r="R124" i="8"/>
  <c r="E124" i="12"/>
  <c r="R178" i="8"/>
  <c r="E178" i="12"/>
  <c r="T156" i="8"/>
  <c r="P156" i="12"/>
  <c r="R185" i="8"/>
  <c r="E185" i="12"/>
  <c r="R126" i="8"/>
  <c r="E126" i="12"/>
  <c r="R201" i="8"/>
  <c r="E201" i="12"/>
  <c r="R138" i="8"/>
  <c r="E138" i="12"/>
  <c r="R127" i="8"/>
  <c r="E127" i="12"/>
  <c r="S186" i="8"/>
  <c r="R128" i="8"/>
  <c r="E128" i="12"/>
  <c r="R193" i="8"/>
  <c r="T193" i="8" s="1"/>
  <c r="E193" i="12"/>
  <c r="R141" i="8"/>
  <c r="E141" i="12"/>
  <c r="R152" i="8"/>
  <c r="E152" i="12"/>
  <c r="R118" i="8"/>
  <c r="E118" i="12"/>
  <c r="R200" i="8"/>
  <c r="E200" i="12"/>
  <c r="S141" i="8"/>
  <c r="R190" i="8"/>
  <c r="R140" i="8"/>
  <c r="E140" i="12"/>
  <c r="R147" i="8"/>
  <c r="E147" i="12"/>
  <c r="R208" i="8"/>
  <c r="T208" i="8" s="1"/>
  <c r="E208" i="12"/>
  <c r="R205" i="8"/>
  <c r="E205" i="12"/>
  <c r="R142" i="8"/>
  <c r="E142" i="12"/>
  <c r="R136" i="8"/>
  <c r="E136" i="12"/>
  <c r="S148" i="8"/>
  <c r="S184" i="8"/>
  <c r="R189" i="8"/>
  <c r="D209" i="17" s="1"/>
  <c r="G209" i="17" s="1"/>
  <c r="E189" i="12"/>
  <c r="R187" i="8"/>
  <c r="E187" i="12"/>
  <c r="R176" i="8"/>
  <c r="D196" i="17" s="1"/>
  <c r="T164" i="8"/>
  <c r="P164" i="12"/>
  <c r="T179" i="8"/>
  <c r="R195" i="8"/>
  <c r="E195" i="12"/>
  <c r="S152" i="8"/>
  <c r="M140" i="12"/>
  <c r="N140" i="12" s="1"/>
  <c r="E160" i="17" s="1"/>
  <c r="M169" i="12"/>
  <c r="N169" i="12" s="1"/>
  <c r="E189" i="17" s="1"/>
  <c r="G189" i="17" s="1"/>
  <c r="M161" i="12"/>
  <c r="N161" i="12" s="1"/>
  <c r="E181" i="17" s="1"/>
  <c r="G181" i="17" s="1"/>
  <c r="M214" i="12"/>
  <c r="N214" i="12" s="1"/>
  <c r="E234" i="17" s="1"/>
  <c r="M153" i="12"/>
  <c r="N153" i="12" s="1"/>
  <c r="E173" i="17" s="1"/>
  <c r="M200" i="12"/>
  <c r="N200" i="12" s="1"/>
  <c r="E220" i="17" s="1"/>
  <c r="L118" i="12"/>
  <c r="M118" i="12" s="1"/>
  <c r="N118" i="12" s="1"/>
  <c r="E138" i="17" s="1"/>
  <c r="L177" i="12"/>
  <c r="M177" i="12" s="1"/>
  <c r="N177" i="12" s="1"/>
  <c r="E197" i="17" s="1"/>
  <c r="G197" i="17" s="1"/>
  <c r="M166" i="12"/>
  <c r="N166" i="12" s="1"/>
  <c r="E186" i="17" s="1"/>
  <c r="G186" i="17" s="1"/>
  <c r="M158" i="12"/>
  <c r="N158" i="12" s="1"/>
  <c r="E178" i="17" s="1"/>
  <c r="G178" i="17" s="1"/>
  <c r="M142" i="12"/>
  <c r="N142" i="12" s="1"/>
  <c r="E162" i="17" s="1"/>
  <c r="L176" i="12"/>
  <c r="M176" i="12" s="1"/>
  <c r="N176" i="12" s="1"/>
  <c r="E196" i="17" s="1"/>
  <c r="S192" i="8"/>
  <c r="S189" i="8"/>
  <c r="S178" i="8"/>
  <c r="S172" i="8"/>
  <c r="S147" i="8"/>
  <c r="S201" i="8"/>
  <c r="S190" i="8"/>
  <c r="S191" i="8"/>
  <c r="S183" i="8"/>
  <c r="S187" i="8"/>
  <c r="N195" i="8"/>
  <c r="S170" i="8"/>
  <c r="N126" i="8"/>
  <c r="S125" i="8"/>
  <c r="S121" i="8"/>
  <c r="N185" i="8"/>
  <c r="S137" i="8"/>
  <c r="S181" i="8"/>
  <c r="S140" i="8"/>
  <c r="S129" i="8"/>
  <c r="S193" i="8"/>
  <c r="S197" i="8"/>
  <c r="S131" i="8"/>
  <c r="S130" i="8"/>
  <c r="S114" i="8"/>
  <c r="S144" i="8"/>
  <c r="S133" i="8"/>
  <c r="S124" i="8"/>
  <c r="S213" i="8"/>
  <c r="N125" i="8"/>
  <c r="S134" i="8"/>
  <c r="S142" i="8"/>
  <c r="N130" i="8"/>
  <c r="S136" i="8"/>
  <c r="S127" i="8"/>
  <c r="N129" i="8"/>
  <c r="S123" i="8"/>
  <c r="N137" i="8"/>
  <c r="N128" i="8"/>
  <c r="S205" i="8"/>
  <c r="S146" i="8"/>
  <c r="S196" i="8"/>
  <c r="S139" i="8"/>
  <c r="S116" i="8"/>
  <c r="S132" i="8"/>
  <c r="S135" i="8"/>
  <c r="N197" i="8"/>
  <c r="N138" i="8"/>
  <c r="S204" i="8"/>
  <c r="R145" i="8"/>
  <c r="D165" i="17" s="1"/>
  <c r="T113" i="8"/>
  <c r="S203" i="8"/>
  <c r="S39" i="8"/>
  <c r="S202" i="8"/>
  <c r="S198" i="8"/>
  <c r="S117" i="8"/>
  <c r="N203" i="8"/>
  <c r="S113" i="8"/>
  <c r="N142" i="8"/>
  <c r="S199" i="8"/>
  <c r="S143" i="8"/>
  <c r="S109" i="8"/>
  <c r="S200" i="8"/>
  <c r="T106" i="8"/>
  <c r="S118" i="8"/>
  <c r="T108" i="8"/>
  <c r="E102" i="12"/>
  <c r="N213" i="8"/>
  <c r="S115" i="8"/>
  <c r="S120" i="8"/>
  <c r="N107" i="8"/>
  <c r="T107" i="8" s="1"/>
  <c r="N114" i="8"/>
  <c r="N118" i="8"/>
  <c r="S110" i="8"/>
  <c r="T105" i="8"/>
  <c r="S106" i="8"/>
  <c r="S105" i="8"/>
  <c r="T110" i="8"/>
  <c r="S108" i="8"/>
  <c r="N109" i="8"/>
  <c r="T109" i="8" s="1"/>
  <c r="S216" i="8"/>
  <c r="S215" i="8"/>
  <c r="S206" i="8"/>
  <c r="T40" i="8"/>
  <c r="S207" i="8"/>
  <c r="E89" i="12"/>
  <c r="S96" i="8"/>
  <c r="T102" i="8"/>
  <c r="E90" i="12"/>
  <c r="T89" i="8"/>
  <c r="E64" i="12"/>
  <c r="E62" i="12"/>
  <c r="E71" i="12"/>
  <c r="E56" i="12"/>
  <c r="S98" i="8"/>
  <c r="E65" i="12"/>
  <c r="E111" i="12"/>
  <c r="E113" i="12"/>
  <c r="E103" i="12"/>
  <c r="E50" i="12"/>
  <c r="E49" i="12"/>
  <c r="E112" i="12"/>
  <c r="T97" i="8"/>
  <c r="S111" i="8"/>
  <c r="T56" i="8"/>
  <c r="T98" i="8"/>
  <c r="S97" i="8"/>
  <c r="R64" i="8"/>
  <c r="S85" i="8"/>
  <c r="S102" i="8"/>
  <c r="S56" i="8"/>
  <c r="E99" i="12"/>
  <c r="N96" i="8"/>
  <c r="T96" i="8" s="1"/>
  <c r="T73" i="8"/>
  <c r="E73" i="12"/>
  <c r="T48" i="8"/>
  <c r="R101" i="8"/>
  <c r="S81" i="8"/>
  <c r="T81" i="8"/>
  <c r="E74" i="12"/>
  <c r="S72" i="8"/>
  <c r="E98" i="12"/>
  <c r="S73" i="8"/>
  <c r="R103" i="8"/>
  <c r="E82" i="12"/>
  <c r="N111" i="8"/>
  <c r="T111" i="8" s="1"/>
  <c r="D128" i="17"/>
  <c r="E57" i="12"/>
  <c r="R90" i="8"/>
  <c r="D110" i="17" s="1"/>
  <c r="E91" i="12"/>
  <c r="R71" i="8"/>
  <c r="E72" i="12"/>
  <c r="R76" i="8"/>
  <c r="D96" i="17" s="1"/>
  <c r="E77" i="12"/>
  <c r="R84" i="8"/>
  <c r="D104" i="17" s="1"/>
  <c r="E85" i="12"/>
  <c r="R93" i="8"/>
  <c r="D113" i="17" s="1"/>
  <c r="R60" i="8"/>
  <c r="E61" i="12"/>
  <c r="N72" i="8"/>
  <c r="T72" i="8" s="1"/>
  <c r="R91" i="8"/>
  <c r="D111" i="17" s="1"/>
  <c r="E92" i="12"/>
  <c r="R57" i="8"/>
  <c r="D77" i="17" s="1"/>
  <c r="E58" i="12"/>
  <c r="R75" i="8"/>
  <c r="E76" i="12"/>
  <c r="R51" i="8"/>
  <c r="D71" i="17" s="1"/>
  <c r="E52" i="12"/>
  <c r="R92" i="8"/>
  <c r="D112" i="17" s="1"/>
  <c r="E93" i="12"/>
  <c r="R53" i="8"/>
  <c r="D73" i="17" s="1"/>
  <c r="E54" i="12"/>
  <c r="R42" i="8"/>
  <c r="D62" i="17" s="1"/>
  <c r="E43" i="12"/>
  <c r="R41" i="8"/>
  <c r="D61" i="17" s="1"/>
  <c r="E42" i="12"/>
  <c r="R79" i="8"/>
  <c r="D99" i="17" s="1"/>
  <c r="E80" i="12"/>
  <c r="R77" i="8"/>
  <c r="E78" i="12"/>
  <c r="R68" i="8"/>
  <c r="E69" i="12"/>
  <c r="R66" i="8"/>
  <c r="E67" i="12"/>
  <c r="D129" i="17"/>
  <c r="E110" i="12"/>
  <c r="R44" i="8"/>
  <c r="D64" i="17" s="1"/>
  <c r="E45" i="12"/>
  <c r="R82" i="8"/>
  <c r="E83" i="12"/>
  <c r="R52" i="8"/>
  <c r="D72" i="17" s="1"/>
  <c r="E53" i="12"/>
  <c r="S64" i="8"/>
  <c r="R99" i="8"/>
  <c r="E100" i="12"/>
  <c r="R83" i="8"/>
  <c r="D103" i="17" s="1"/>
  <c r="E84" i="12"/>
  <c r="R78" i="8"/>
  <c r="D98" i="17" s="1"/>
  <c r="E79" i="12"/>
  <c r="R54" i="8"/>
  <c r="D74" i="17" s="1"/>
  <c r="E55" i="12"/>
  <c r="R59" i="8"/>
  <c r="E60" i="12"/>
  <c r="R47" i="8"/>
  <c r="D67" i="17" s="1"/>
  <c r="E48" i="12"/>
  <c r="R85" i="8"/>
  <c r="D105" i="17" s="1"/>
  <c r="E86" i="12"/>
  <c r="R74" i="8"/>
  <c r="D94" i="17" s="1"/>
  <c r="E75" i="12"/>
  <c r="S101" i="8"/>
  <c r="R46" i="8"/>
  <c r="D66" i="17" s="1"/>
  <c r="E47" i="12"/>
  <c r="S100" i="8"/>
  <c r="E101" i="12"/>
  <c r="R43" i="8"/>
  <c r="D63" i="17" s="1"/>
  <c r="E44" i="12"/>
  <c r="R69" i="8"/>
  <c r="E70" i="12"/>
  <c r="S48" i="8"/>
  <c r="R50" i="8"/>
  <c r="D70" i="17" s="1"/>
  <c r="E51" i="12"/>
  <c r="R67" i="8"/>
  <c r="E68" i="12"/>
  <c r="R87" i="8"/>
  <c r="D107" i="17" s="1"/>
  <c r="E88" i="12"/>
  <c r="S45" i="8"/>
  <c r="E46" i="12"/>
  <c r="R65" i="8"/>
  <c r="E66" i="12"/>
  <c r="R49" i="8"/>
  <c r="D69" i="17" s="1"/>
  <c r="R58" i="8"/>
  <c r="E59" i="12"/>
  <c r="R80" i="8"/>
  <c r="E81" i="12"/>
  <c r="R86" i="8"/>
  <c r="D106" i="17" s="1"/>
  <c r="E87" i="12"/>
  <c r="R62" i="8"/>
  <c r="D82" i="17" s="1"/>
  <c r="E63" i="12"/>
  <c r="S61" i="8"/>
  <c r="S62" i="8"/>
  <c r="S42" i="8"/>
  <c r="S43" i="8"/>
  <c r="R100" i="8"/>
  <c r="S84" i="8"/>
  <c r="S70" i="8"/>
  <c r="S65" i="8"/>
  <c r="S103" i="8"/>
  <c r="S99" i="8"/>
  <c r="S86" i="8"/>
  <c r="S79" i="8"/>
  <c r="S50" i="8"/>
  <c r="S59" i="8"/>
  <c r="R70" i="8"/>
  <c r="D90" i="17" s="1"/>
  <c r="S55" i="8"/>
  <c r="S54" i="8"/>
  <c r="S75" i="8"/>
  <c r="S63" i="8"/>
  <c r="S76" i="8"/>
  <c r="S53" i="8"/>
  <c r="T39" i="8"/>
  <c r="R214" i="8"/>
  <c r="D234" i="17" s="1"/>
  <c r="G234" i="17" s="1"/>
  <c r="S78" i="8"/>
  <c r="R119" i="8"/>
  <c r="D139" i="17" s="1"/>
  <c r="G139" i="17" s="1"/>
  <c r="N79" i="8"/>
  <c r="R112" i="8"/>
  <c r="D132" i="17" s="1"/>
  <c r="P98" i="12"/>
  <c r="R217" i="8"/>
  <c r="D237" i="17" s="1"/>
  <c r="G237" i="17" s="1"/>
  <c r="S60" i="8"/>
  <c r="S71" i="8"/>
  <c r="S77" i="8"/>
  <c r="N85" i="8"/>
  <c r="R55" i="8"/>
  <c r="S82" i="8"/>
  <c r="R63" i="8"/>
  <c r="D83" i="17" s="1"/>
  <c r="S49" i="8"/>
  <c r="S74" i="8"/>
  <c r="S80" i="8"/>
  <c r="S46" i="8"/>
  <c r="N50" i="8"/>
  <c r="S52" i="8"/>
  <c r="S57" i="8"/>
  <c r="S51" i="8"/>
  <c r="S40" i="8"/>
  <c r="S92" i="8"/>
  <c r="S66" i="8"/>
  <c r="N54" i="8"/>
  <c r="R61" i="8"/>
  <c r="D81" i="17" s="1"/>
  <c r="S44" i="8"/>
  <c r="S91" i="8"/>
  <c r="S47" i="8"/>
  <c r="S83" i="8"/>
  <c r="N44" i="8"/>
  <c r="S58" i="8"/>
  <c r="S88" i="8"/>
  <c r="S90" i="8"/>
  <c r="R45" i="8"/>
  <c r="D65" i="17" s="1"/>
  <c r="N52" i="8"/>
  <c r="S87" i="8"/>
  <c r="N90" i="8"/>
  <c r="S68" i="8"/>
  <c r="R88" i="8"/>
  <c r="S41" i="8"/>
  <c r="N91" i="8"/>
  <c r="S69" i="8"/>
  <c r="S89" i="8"/>
  <c r="S119" i="8"/>
  <c r="S112" i="8"/>
  <c r="S217" i="8"/>
  <c r="N92" i="8"/>
  <c r="S93" i="8"/>
  <c r="S67" i="8"/>
  <c r="S214" i="8"/>
  <c r="N217" i="8"/>
  <c r="H16" i="12"/>
  <c r="H17" i="12"/>
  <c r="H18" i="12"/>
  <c r="H19" i="12"/>
  <c r="H20" i="12"/>
  <c r="H21" i="12"/>
  <c r="H22" i="12"/>
  <c r="H23" i="12"/>
  <c r="H24" i="12"/>
  <c r="H25" i="12"/>
  <c r="H26" i="12"/>
  <c r="H27" i="12"/>
  <c r="H28" i="12"/>
  <c r="H29" i="12"/>
  <c r="H30" i="12"/>
  <c r="H31" i="12"/>
  <c r="H32" i="12"/>
  <c r="H33" i="12"/>
  <c r="H34" i="12"/>
  <c r="H35" i="12"/>
  <c r="H36" i="12"/>
  <c r="H37" i="12"/>
  <c r="H38" i="12"/>
  <c r="H39" i="12"/>
  <c r="H40" i="12"/>
  <c r="H41" i="12"/>
  <c r="H42" i="12"/>
  <c r="H43" i="12"/>
  <c r="H44" i="12"/>
  <c r="H45" i="12"/>
  <c r="H46" i="12"/>
  <c r="H47" i="12"/>
  <c r="H48" i="12"/>
  <c r="H49" i="12"/>
  <c r="H50" i="12"/>
  <c r="H51" i="12"/>
  <c r="H52" i="12"/>
  <c r="H53" i="12"/>
  <c r="H54" i="12"/>
  <c r="H55" i="12"/>
  <c r="H56" i="12"/>
  <c r="H57" i="12"/>
  <c r="H58" i="12"/>
  <c r="H59" i="12"/>
  <c r="H60" i="12"/>
  <c r="H61" i="12"/>
  <c r="H62" i="12"/>
  <c r="H63" i="12"/>
  <c r="H64" i="12"/>
  <c r="H65" i="12"/>
  <c r="H66" i="12"/>
  <c r="H67" i="12"/>
  <c r="H68" i="12"/>
  <c r="H69" i="12"/>
  <c r="H70" i="12"/>
  <c r="H71" i="12"/>
  <c r="H72" i="12"/>
  <c r="H73" i="12"/>
  <c r="H74" i="12"/>
  <c r="H75" i="12"/>
  <c r="H76" i="12"/>
  <c r="H77" i="12"/>
  <c r="H78" i="12"/>
  <c r="H79" i="12"/>
  <c r="H80" i="12"/>
  <c r="H81" i="12"/>
  <c r="H82" i="12"/>
  <c r="H83" i="12"/>
  <c r="H84" i="12"/>
  <c r="H85" i="12"/>
  <c r="H86" i="12"/>
  <c r="H87" i="12"/>
  <c r="H88" i="12"/>
  <c r="H89" i="12"/>
  <c r="H90" i="12"/>
  <c r="H91" i="12"/>
  <c r="H92" i="12"/>
  <c r="H93" i="12"/>
  <c r="H94" i="12"/>
  <c r="H95" i="12"/>
  <c r="H96" i="12"/>
  <c r="H97" i="12"/>
  <c r="H98" i="12"/>
  <c r="H99" i="12"/>
  <c r="H100" i="12"/>
  <c r="H101" i="12"/>
  <c r="H102" i="12"/>
  <c r="G16" i="12"/>
  <c r="G17" i="12"/>
  <c r="G18" i="12"/>
  <c r="G19" i="12"/>
  <c r="G20" i="12"/>
  <c r="G21" i="12"/>
  <c r="G22" i="12"/>
  <c r="G23" i="12"/>
  <c r="G24" i="12"/>
  <c r="G25" i="12"/>
  <c r="G26" i="12"/>
  <c r="G27" i="12"/>
  <c r="G28" i="12"/>
  <c r="G29" i="12"/>
  <c r="G30" i="12"/>
  <c r="G31" i="12"/>
  <c r="G32" i="12"/>
  <c r="G33" i="12"/>
  <c r="G34" i="12"/>
  <c r="G35" i="12"/>
  <c r="G36" i="12"/>
  <c r="G37" i="12"/>
  <c r="G38" i="12"/>
  <c r="G39" i="12"/>
  <c r="G40" i="12"/>
  <c r="G41" i="12"/>
  <c r="G42" i="12"/>
  <c r="G43" i="12"/>
  <c r="G44" i="12"/>
  <c r="G45" i="12"/>
  <c r="G46" i="12"/>
  <c r="G47" i="12"/>
  <c r="G48" i="12"/>
  <c r="G49" i="12"/>
  <c r="G50" i="12"/>
  <c r="G51" i="12"/>
  <c r="G52" i="12"/>
  <c r="G53" i="12"/>
  <c r="G54" i="12"/>
  <c r="G55" i="12"/>
  <c r="G56" i="12"/>
  <c r="G57" i="12"/>
  <c r="G58" i="12"/>
  <c r="G59" i="12"/>
  <c r="G60" i="12"/>
  <c r="G61" i="12"/>
  <c r="G62" i="12"/>
  <c r="G63" i="12"/>
  <c r="G64" i="12"/>
  <c r="G65" i="12"/>
  <c r="G66" i="12"/>
  <c r="G67" i="12"/>
  <c r="G68" i="12"/>
  <c r="G69" i="12"/>
  <c r="G70" i="12"/>
  <c r="G71" i="12"/>
  <c r="G72" i="12"/>
  <c r="G73" i="12"/>
  <c r="G74" i="12"/>
  <c r="G75" i="12"/>
  <c r="G76" i="12"/>
  <c r="G77" i="12"/>
  <c r="G78" i="12"/>
  <c r="G79" i="12"/>
  <c r="G80" i="12"/>
  <c r="G81" i="12"/>
  <c r="G82" i="12"/>
  <c r="G83" i="12"/>
  <c r="G84" i="12"/>
  <c r="G85" i="12"/>
  <c r="G86" i="12"/>
  <c r="G87" i="12"/>
  <c r="G88" i="12"/>
  <c r="G89" i="12"/>
  <c r="G90" i="12"/>
  <c r="G91" i="12"/>
  <c r="G92" i="12"/>
  <c r="G93" i="12"/>
  <c r="G94" i="12"/>
  <c r="G95" i="12"/>
  <c r="G96" i="12"/>
  <c r="G97" i="12"/>
  <c r="G98" i="12"/>
  <c r="G99" i="12"/>
  <c r="G100" i="12"/>
  <c r="G101" i="12"/>
  <c r="G102" i="12"/>
  <c r="F16" i="12"/>
  <c r="I16" i="12" s="1"/>
  <c r="F1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4" i="12"/>
  <c r="F35" i="12"/>
  <c r="F36" i="12"/>
  <c r="F37" i="12"/>
  <c r="F38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F52" i="12"/>
  <c r="F53" i="12"/>
  <c r="F54" i="12"/>
  <c r="F55" i="12"/>
  <c r="F56" i="12"/>
  <c r="F57" i="12"/>
  <c r="F58" i="12"/>
  <c r="F59" i="12"/>
  <c r="F60" i="12"/>
  <c r="F61" i="12"/>
  <c r="F62" i="12"/>
  <c r="F63" i="12"/>
  <c r="F64" i="12"/>
  <c r="F65" i="12"/>
  <c r="F66" i="12"/>
  <c r="F67" i="12"/>
  <c r="F68" i="12"/>
  <c r="F69" i="12"/>
  <c r="F70" i="12"/>
  <c r="F71" i="12"/>
  <c r="F72" i="12"/>
  <c r="F73" i="12"/>
  <c r="F74" i="12"/>
  <c r="F75" i="12"/>
  <c r="F76" i="12"/>
  <c r="F77" i="12"/>
  <c r="F78" i="12"/>
  <c r="F79" i="12"/>
  <c r="F80" i="12"/>
  <c r="F81" i="12"/>
  <c r="F82" i="12"/>
  <c r="F83" i="12"/>
  <c r="F84" i="12"/>
  <c r="F85" i="12"/>
  <c r="F86" i="12"/>
  <c r="F87" i="12"/>
  <c r="F88" i="12"/>
  <c r="F89" i="12"/>
  <c r="F90" i="12"/>
  <c r="F91" i="12"/>
  <c r="F92" i="12"/>
  <c r="F93" i="12"/>
  <c r="F94" i="12"/>
  <c r="F95" i="12"/>
  <c r="F96" i="12"/>
  <c r="F97" i="12"/>
  <c r="F98" i="12"/>
  <c r="F99" i="12"/>
  <c r="F100" i="12"/>
  <c r="F101" i="12"/>
  <c r="F102" i="12"/>
  <c r="G165" i="17" l="1"/>
  <c r="G196" i="17"/>
  <c r="G173" i="17"/>
  <c r="T203" i="8"/>
  <c r="T159" i="8"/>
  <c r="P117" i="12"/>
  <c r="D137" i="17"/>
  <c r="G137" i="17" s="1"/>
  <c r="P116" i="12"/>
  <c r="D136" i="17"/>
  <c r="G136" i="17" s="1"/>
  <c r="P154" i="12"/>
  <c r="D174" i="17"/>
  <c r="G174" i="17" s="1"/>
  <c r="P142" i="12"/>
  <c r="D162" i="17"/>
  <c r="G162" i="17" s="1"/>
  <c r="P178" i="12"/>
  <c r="D198" i="17"/>
  <c r="G198" i="17" s="1"/>
  <c r="T185" i="8"/>
  <c r="P195" i="12"/>
  <c r="D215" i="17"/>
  <c r="G215" i="17" s="1"/>
  <c r="P152" i="12"/>
  <c r="D172" i="17"/>
  <c r="G172" i="17" s="1"/>
  <c r="P126" i="12"/>
  <c r="D146" i="17"/>
  <c r="G146" i="17" s="1"/>
  <c r="P115" i="12"/>
  <c r="D135" i="17"/>
  <c r="G135" i="17" s="1"/>
  <c r="P135" i="12"/>
  <c r="D155" i="17"/>
  <c r="G155" i="17" s="1"/>
  <c r="P131" i="12"/>
  <c r="D151" i="17"/>
  <c r="G151" i="17" s="1"/>
  <c r="P137" i="12"/>
  <c r="D157" i="17"/>
  <c r="G157" i="17" s="1"/>
  <c r="P121" i="12"/>
  <c r="D141" i="17"/>
  <c r="G141" i="17" s="1"/>
  <c r="P197" i="12"/>
  <c r="D217" i="17"/>
  <c r="G217" i="17" s="1"/>
  <c r="P128" i="12"/>
  <c r="D148" i="17"/>
  <c r="G148" i="17" s="1"/>
  <c r="P180" i="12"/>
  <c r="D200" i="17"/>
  <c r="G200" i="17" s="1"/>
  <c r="P187" i="12"/>
  <c r="D207" i="17"/>
  <c r="G207" i="17" s="1"/>
  <c r="P140" i="12"/>
  <c r="D160" i="17"/>
  <c r="G160" i="17" s="1"/>
  <c r="P204" i="12"/>
  <c r="D224" i="17"/>
  <c r="G224" i="17" s="1"/>
  <c r="P170" i="12"/>
  <c r="D190" i="17"/>
  <c r="G190" i="17" s="1"/>
  <c r="T204" i="8"/>
  <c r="P205" i="12"/>
  <c r="D225" i="17"/>
  <c r="G225" i="17" s="1"/>
  <c r="P190" i="12"/>
  <c r="D210" i="17"/>
  <c r="G210" i="17" s="1"/>
  <c r="P124" i="12"/>
  <c r="D144" i="17"/>
  <c r="G144" i="17" s="1"/>
  <c r="P144" i="12"/>
  <c r="D164" i="17"/>
  <c r="G164" i="17" s="1"/>
  <c r="P192" i="12"/>
  <c r="D212" i="17"/>
  <c r="G212" i="17" s="1"/>
  <c r="P125" i="12"/>
  <c r="D145" i="17"/>
  <c r="G145" i="17" s="1"/>
  <c r="T182" i="8"/>
  <c r="D202" i="17"/>
  <c r="G202" i="17" s="1"/>
  <c r="P118" i="12"/>
  <c r="D138" i="17"/>
  <c r="G138" i="17" s="1"/>
  <c r="P134" i="12"/>
  <c r="D154" i="17"/>
  <c r="G154" i="17" s="1"/>
  <c r="T117" i="8"/>
  <c r="T187" i="8"/>
  <c r="P141" i="12"/>
  <c r="D161" i="17"/>
  <c r="G161" i="17" s="1"/>
  <c r="P127" i="12"/>
  <c r="D147" i="17"/>
  <c r="G147" i="17" s="1"/>
  <c r="P185" i="12"/>
  <c r="D205" i="17"/>
  <c r="G205" i="17" s="1"/>
  <c r="P206" i="12"/>
  <c r="D226" i="17"/>
  <c r="G226" i="17" s="1"/>
  <c r="P133" i="12"/>
  <c r="D153" i="17"/>
  <c r="G153" i="17" s="1"/>
  <c r="P203" i="12"/>
  <c r="D223" i="17"/>
  <c r="G223" i="17" s="1"/>
  <c r="P215" i="12"/>
  <c r="D235" i="17"/>
  <c r="G235" i="17" s="1"/>
  <c r="P130" i="12"/>
  <c r="D150" i="17"/>
  <c r="G150" i="17" s="1"/>
  <c r="P114" i="12"/>
  <c r="D134" i="17"/>
  <c r="G134" i="17" s="1"/>
  <c r="P146" i="12"/>
  <c r="D166" i="17"/>
  <c r="G166" i="17" s="1"/>
  <c r="P199" i="12"/>
  <c r="D219" i="17"/>
  <c r="G219" i="17" s="1"/>
  <c r="T157" i="8"/>
  <c r="D177" i="17"/>
  <c r="G177" i="17" s="1"/>
  <c r="P132" i="12"/>
  <c r="D152" i="17"/>
  <c r="G152" i="17" s="1"/>
  <c r="P122" i="12"/>
  <c r="D142" i="17"/>
  <c r="G142" i="17" s="1"/>
  <c r="P208" i="12"/>
  <c r="D228" i="17"/>
  <c r="G228" i="17" s="1"/>
  <c r="P196" i="12"/>
  <c r="D216" i="17"/>
  <c r="G216" i="17" s="1"/>
  <c r="P202" i="12"/>
  <c r="D222" i="17"/>
  <c r="G222" i="17" s="1"/>
  <c r="P216" i="12"/>
  <c r="D236" i="17"/>
  <c r="G236" i="17" s="1"/>
  <c r="P201" i="12"/>
  <c r="D221" i="17"/>
  <c r="G221" i="17" s="1"/>
  <c r="P200" i="12"/>
  <c r="D220" i="17"/>
  <c r="G220" i="17" s="1"/>
  <c r="P193" i="12"/>
  <c r="D213" i="17"/>
  <c r="G213" i="17" s="1"/>
  <c r="P138" i="12"/>
  <c r="D158" i="17"/>
  <c r="G158" i="17" s="1"/>
  <c r="P129" i="12"/>
  <c r="D149" i="17"/>
  <c r="G149" i="17" s="1"/>
  <c r="P184" i="12"/>
  <c r="D204" i="17"/>
  <c r="G204" i="17" s="1"/>
  <c r="P194" i="12"/>
  <c r="D214" i="17"/>
  <c r="G214" i="17" s="1"/>
  <c r="P123" i="12"/>
  <c r="D143" i="17"/>
  <c r="G143" i="17" s="1"/>
  <c r="P198" i="12"/>
  <c r="D218" i="17"/>
  <c r="G218" i="17" s="1"/>
  <c r="P183" i="12"/>
  <c r="D203" i="17"/>
  <c r="G203" i="17" s="1"/>
  <c r="P139" i="12"/>
  <c r="D159" i="17"/>
  <c r="G159" i="17" s="1"/>
  <c r="P120" i="12"/>
  <c r="D140" i="17"/>
  <c r="G140" i="17" s="1"/>
  <c r="P213" i="12"/>
  <c r="D233" i="17"/>
  <c r="G233" i="17" s="1"/>
  <c r="P136" i="12"/>
  <c r="D156" i="17"/>
  <c r="G156" i="17" s="1"/>
  <c r="P147" i="12"/>
  <c r="D167" i="17"/>
  <c r="G167" i="17" s="1"/>
  <c r="T178" i="8"/>
  <c r="P186" i="12"/>
  <c r="D206" i="17"/>
  <c r="G206" i="17" s="1"/>
  <c r="P207" i="12"/>
  <c r="D227" i="17"/>
  <c r="G227" i="17" s="1"/>
  <c r="T154" i="8"/>
  <c r="P159" i="12"/>
  <c r="T126" i="8"/>
  <c r="T197" i="8"/>
  <c r="T130" i="8"/>
  <c r="T128" i="8"/>
  <c r="T144" i="8"/>
  <c r="T127" i="8"/>
  <c r="T137" i="8"/>
  <c r="T215" i="8"/>
  <c r="T125" i="8"/>
  <c r="T216" i="8"/>
  <c r="T186" i="8"/>
  <c r="T129" i="8"/>
  <c r="T122" i="8"/>
  <c r="T134" i="8"/>
  <c r="T184" i="8"/>
  <c r="T183" i="8"/>
  <c r="T146" i="8"/>
  <c r="T190" i="8"/>
  <c r="P157" i="12"/>
  <c r="T199" i="8"/>
  <c r="P151" i="12"/>
  <c r="T151" i="8"/>
  <c r="T116" i="8"/>
  <c r="T170" i="8"/>
  <c r="T201" i="8"/>
  <c r="P217" i="12"/>
  <c r="T213" i="8"/>
  <c r="T198" i="8"/>
  <c r="T138" i="8"/>
  <c r="T205" i="8"/>
  <c r="T131" i="8"/>
  <c r="T168" i="8"/>
  <c r="P168" i="12"/>
  <c r="T188" i="8"/>
  <c r="P188" i="12"/>
  <c r="T194" i="8"/>
  <c r="P162" i="12"/>
  <c r="T162" i="8"/>
  <c r="P214" i="12"/>
  <c r="T143" i="8"/>
  <c r="P143" i="12"/>
  <c r="T176" i="8"/>
  <c r="P176" i="12"/>
  <c r="P173" i="12"/>
  <c r="T173" i="8"/>
  <c r="T145" i="8"/>
  <c r="P145" i="12"/>
  <c r="T121" i="8"/>
  <c r="T123" i="8"/>
  <c r="T195" i="8"/>
  <c r="T140" i="8"/>
  <c r="T139" i="8"/>
  <c r="T189" i="8"/>
  <c r="P189" i="12"/>
  <c r="T206" i="8"/>
  <c r="T202" i="8"/>
  <c r="T141" i="8"/>
  <c r="T142" i="8"/>
  <c r="T133" i="8"/>
  <c r="T152" i="8"/>
  <c r="T181" i="8"/>
  <c r="P181" i="12"/>
  <c r="T118" i="8"/>
  <c r="P119" i="12"/>
  <c r="T207" i="8"/>
  <c r="T114" i="8"/>
  <c r="T135" i="8"/>
  <c r="T200" i="8"/>
  <c r="T136" i="8"/>
  <c r="T147" i="8"/>
  <c r="T124" i="8"/>
  <c r="T191" i="8"/>
  <c r="P191" i="12"/>
  <c r="T180" i="8"/>
  <c r="P56" i="12"/>
  <c r="D75" i="17"/>
  <c r="P81" i="12"/>
  <c r="D100" i="17"/>
  <c r="T69" i="8"/>
  <c r="D89" i="17"/>
  <c r="P57" i="12"/>
  <c r="D79" i="17"/>
  <c r="D119" i="17"/>
  <c r="P89" i="12"/>
  <c r="D108" i="17"/>
  <c r="T58" i="8"/>
  <c r="D78" i="17"/>
  <c r="T103" i="8"/>
  <c r="D123" i="17"/>
  <c r="T101" i="8"/>
  <c r="D121" i="17"/>
  <c r="D130" i="17"/>
  <c r="T77" i="8"/>
  <c r="D97" i="17"/>
  <c r="T67" i="8"/>
  <c r="D87" i="17"/>
  <c r="T66" i="8"/>
  <c r="D86" i="17"/>
  <c r="T71" i="8"/>
  <c r="D91" i="17"/>
  <c r="T100" i="8"/>
  <c r="D120" i="17"/>
  <c r="T60" i="8"/>
  <c r="D80" i="17"/>
  <c r="T64" i="8"/>
  <c r="D84" i="17"/>
  <c r="T65" i="8"/>
  <c r="D85" i="17"/>
  <c r="T82" i="8"/>
  <c r="D102" i="17"/>
  <c r="T68" i="8"/>
  <c r="D88" i="17"/>
  <c r="P73" i="12"/>
  <c r="D95" i="17"/>
  <c r="P48" i="12"/>
  <c r="T47" i="8"/>
  <c r="T42" i="8"/>
  <c r="T41" i="8"/>
  <c r="T46" i="8"/>
  <c r="P46" i="12"/>
  <c r="P84" i="12"/>
  <c r="P62" i="12"/>
  <c r="P54" i="12"/>
  <c r="P71" i="12"/>
  <c r="P41" i="12"/>
  <c r="P91" i="12"/>
  <c r="P87" i="12"/>
  <c r="P58" i="12"/>
  <c r="P45" i="12"/>
  <c r="P88" i="12"/>
  <c r="P90" i="12"/>
  <c r="P99" i="12"/>
  <c r="P74" i="12"/>
  <c r="P64" i="12"/>
  <c r="P79" i="12"/>
  <c r="P49" i="12"/>
  <c r="P82" i="12"/>
  <c r="T44" i="8"/>
  <c r="P65" i="12"/>
  <c r="P100" i="12"/>
  <c r="P60" i="12"/>
  <c r="T78" i="8"/>
  <c r="T75" i="8"/>
  <c r="P70" i="12"/>
  <c r="T80" i="8"/>
  <c r="T87" i="8"/>
  <c r="T54" i="8"/>
  <c r="P52" i="12"/>
  <c r="P76" i="12"/>
  <c r="P69" i="12"/>
  <c r="T90" i="8"/>
  <c r="P68" i="12"/>
  <c r="P72" i="12"/>
  <c r="T50" i="8"/>
  <c r="T74" i="8"/>
  <c r="T53" i="8"/>
  <c r="T43" i="8"/>
  <c r="P75" i="12"/>
  <c r="P78" i="12"/>
  <c r="T99" i="8"/>
  <c r="P55" i="12"/>
  <c r="T93" i="8"/>
  <c r="T57" i="8"/>
  <c r="T86" i="8"/>
  <c r="P44" i="12"/>
  <c r="P47" i="12"/>
  <c r="P83" i="12"/>
  <c r="T59" i="8"/>
  <c r="P77" i="12"/>
  <c r="T52" i="8"/>
  <c r="T79" i="8"/>
  <c r="T91" i="8"/>
  <c r="P63" i="12"/>
  <c r="P66" i="12"/>
  <c r="P67" i="12"/>
  <c r="T85" i="8"/>
  <c r="P101" i="12"/>
  <c r="T92" i="8"/>
  <c r="P80" i="12"/>
  <c r="T62" i="8"/>
  <c r="P42" i="12"/>
  <c r="T51" i="8"/>
  <c r="P50" i="12"/>
  <c r="P85" i="12"/>
  <c r="T83" i="8"/>
  <c r="T49" i="8"/>
  <c r="T84" i="8"/>
  <c r="P51" i="12"/>
  <c r="T76" i="8"/>
  <c r="P113" i="12"/>
  <c r="T70" i="8"/>
  <c r="P111" i="12"/>
  <c r="P112" i="12"/>
  <c r="T217" i="8"/>
  <c r="T119" i="8"/>
  <c r="T55" i="8"/>
  <c r="P53" i="12"/>
  <c r="T88" i="8"/>
  <c r="P86" i="12"/>
  <c r="T112" i="8"/>
  <c r="P110" i="12"/>
  <c r="T214" i="8"/>
  <c r="T61" i="8"/>
  <c r="P59" i="12"/>
  <c r="T45" i="8"/>
  <c r="P43" i="12"/>
  <c r="T63" i="8"/>
  <c r="P61" i="12"/>
  <c r="P16" i="8"/>
  <c r="P17" i="8"/>
  <c r="P18" i="8"/>
  <c r="P19" i="8"/>
  <c r="P20" i="8"/>
  <c r="P21" i="8"/>
  <c r="P22" i="8"/>
  <c r="P23" i="8"/>
  <c r="P24" i="8"/>
  <c r="P25" i="8"/>
  <c r="P26" i="8"/>
  <c r="P27" i="8"/>
  <c r="P28" i="8"/>
  <c r="P29" i="8"/>
  <c r="P30" i="8"/>
  <c r="P31" i="8"/>
  <c r="P32" i="8"/>
  <c r="P33" i="8"/>
  <c r="P34" i="8"/>
  <c r="P35" i="8"/>
  <c r="P36" i="8"/>
  <c r="P37" i="8"/>
  <c r="P38" i="8"/>
  <c r="P94" i="8"/>
  <c r="P95" i="8"/>
  <c r="P104" i="8"/>
  <c r="O16" i="8"/>
  <c r="O17" i="8"/>
  <c r="O18" i="8"/>
  <c r="O19" i="8"/>
  <c r="O20" i="8"/>
  <c r="O21" i="8"/>
  <c r="O22" i="8"/>
  <c r="O23" i="8"/>
  <c r="O24" i="8"/>
  <c r="O25" i="8"/>
  <c r="O26" i="8"/>
  <c r="O27" i="8"/>
  <c r="O28" i="8"/>
  <c r="O29" i="8"/>
  <c r="O30" i="8"/>
  <c r="O31" i="8"/>
  <c r="O32" i="8"/>
  <c r="O33" i="8"/>
  <c r="O34" i="8"/>
  <c r="O35" i="8"/>
  <c r="O36" i="8"/>
  <c r="O37" i="8"/>
  <c r="O38" i="8"/>
  <c r="O94" i="8"/>
  <c r="O95" i="8"/>
  <c r="O104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94" i="8"/>
  <c r="F95" i="8"/>
  <c r="F104" i="8"/>
  <c r="E16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94" i="8"/>
  <c r="E95" i="8"/>
  <c r="E104" i="8"/>
  <c r="C17" i="5" l="1"/>
  <c r="M30" i="8" l="1"/>
  <c r="N30" i="8" s="1"/>
  <c r="M23" i="8"/>
  <c r="Q25" i="8"/>
  <c r="Q31" i="8"/>
  <c r="M29" i="8"/>
  <c r="N29" i="8" s="1"/>
  <c r="M22" i="8"/>
  <c r="N22" i="8" s="1"/>
  <c r="Q23" i="8"/>
  <c r="E23" i="12" s="1"/>
  <c r="M26" i="8"/>
  <c r="N26" i="8" s="1"/>
  <c r="M33" i="8"/>
  <c r="N33" i="8" s="1"/>
  <c r="M25" i="8"/>
  <c r="N25" i="8" s="1"/>
  <c r="M31" i="8"/>
  <c r="Q29" i="8"/>
  <c r="M27" i="8"/>
  <c r="N27" i="8" s="1"/>
  <c r="Q22" i="8"/>
  <c r="Q26" i="8"/>
  <c r="Q33" i="8"/>
  <c r="Q30" i="8"/>
  <c r="Q27" i="8"/>
  <c r="Q32" i="8"/>
  <c r="Q28" i="8"/>
  <c r="Q24" i="8"/>
  <c r="Q21" i="8"/>
  <c r="M32" i="8"/>
  <c r="N32" i="8" s="1"/>
  <c r="M28" i="8"/>
  <c r="N28" i="8" s="1"/>
  <c r="M24" i="8"/>
  <c r="M21" i="8"/>
  <c r="C4" i="1"/>
  <c r="C3" i="1"/>
  <c r="E29" i="12" l="1"/>
  <c r="E33" i="12"/>
  <c r="E30" i="12"/>
  <c r="E27" i="12"/>
  <c r="E25" i="12"/>
  <c r="E24" i="12"/>
  <c r="E32" i="12"/>
  <c r="E28" i="12"/>
  <c r="E26" i="12"/>
  <c r="E31" i="12"/>
  <c r="R24" i="8"/>
  <c r="D44" i="17" s="1"/>
  <c r="R27" i="8"/>
  <c r="D47" i="17" s="1"/>
  <c r="R26" i="8"/>
  <c r="D46" i="17" s="1"/>
  <c r="R25" i="8"/>
  <c r="D45" i="17" s="1"/>
  <c r="R28" i="8"/>
  <c r="D48" i="17" s="1"/>
  <c r="R32" i="8"/>
  <c r="D52" i="17" s="1"/>
  <c r="R30" i="8"/>
  <c r="D50" i="17" s="1"/>
  <c r="R22" i="8"/>
  <c r="D42" i="17" s="1"/>
  <c r="R21" i="8"/>
  <c r="D41" i="17" s="1"/>
  <c r="R33" i="8"/>
  <c r="D53" i="17" s="1"/>
  <c r="R23" i="8"/>
  <c r="D43" i="17" s="1"/>
  <c r="R31" i="8"/>
  <c r="D51" i="17" s="1"/>
  <c r="S23" i="8"/>
  <c r="S22" i="8"/>
  <c r="N23" i="8"/>
  <c r="S25" i="8"/>
  <c r="S21" i="8"/>
  <c r="S31" i="8"/>
  <c r="S24" i="8"/>
  <c r="S29" i="8"/>
  <c r="R29" i="8"/>
  <c r="D49" i="17" s="1"/>
  <c r="S26" i="8"/>
  <c r="N31" i="8"/>
  <c r="S33" i="8"/>
  <c r="S32" i="8"/>
  <c r="S27" i="8"/>
  <c r="N24" i="8"/>
  <c r="N21" i="8"/>
  <c r="S30" i="8"/>
  <c r="S28" i="8"/>
  <c r="P25" i="12" l="1"/>
  <c r="P27" i="12"/>
  <c r="P29" i="12"/>
  <c r="P30" i="12"/>
  <c r="P28" i="12"/>
  <c r="P31" i="12"/>
  <c r="P23" i="12"/>
  <c r="T28" i="8"/>
  <c r="P26" i="12"/>
  <c r="T26" i="8"/>
  <c r="P24" i="12"/>
  <c r="T24" i="8"/>
  <c r="T25" i="8"/>
  <c r="T32" i="8"/>
  <c r="T30" i="8"/>
  <c r="T27" i="8"/>
  <c r="T23" i="8"/>
  <c r="T29" i="8"/>
  <c r="T33" i="8"/>
  <c r="T22" i="8"/>
  <c r="T21" i="8"/>
  <c r="T31" i="8"/>
  <c r="M17" i="8"/>
  <c r="N17" i="8" s="1"/>
  <c r="M34" i="8"/>
  <c r="N34" i="8" s="1"/>
  <c r="Q37" i="8"/>
  <c r="Q94" i="8"/>
  <c r="Q38" i="8"/>
  <c r="M94" i="8"/>
  <c r="Q95" i="8"/>
  <c r="M38" i="8"/>
  <c r="M37" i="8"/>
  <c r="M95" i="8"/>
  <c r="M35" i="8"/>
  <c r="M18" i="8"/>
  <c r="M104" i="8"/>
  <c r="M20" i="8"/>
  <c r="M16" i="8"/>
  <c r="Q36" i="8"/>
  <c r="Q19" i="8"/>
  <c r="Q35" i="8"/>
  <c r="Q18" i="8"/>
  <c r="Q34" i="8"/>
  <c r="M19" i="8"/>
  <c r="M36" i="8"/>
  <c r="Q17" i="8"/>
  <c r="Q104" i="8"/>
  <c r="Q20" i="8"/>
  <c r="E22" i="12" s="1"/>
  <c r="Q16" i="8"/>
  <c r="F12" i="1"/>
  <c r="F13" i="1"/>
  <c r="F14" i="1"/>
  <c r="F11" i="1"/>
  <c r="E18" i="12" l="1"/>
  <c r="E19" i="12"/>
  <c r="E108" i="12"/>
  <c r="E109" i="12"/>
  <c r="E96" i="12"/>
  <c r="E97" i="12"/>
  <c r="E39" i="12"/>
  <c r="E40" i="12"/>
  <c r="F25" i="1"/>
  <c r="E20" i="12"/>
  <c r="E21" i="12"/>
  <c r="E17" i="12"/>
  <c r="E106" i="12"/>
  <c r="E107" i="12"/>
  <c r="E36" i="12"/>
  <c r="E105" i="12"/>
  <c r="E104" i="12"/>
  <c r="E95" i="12"/>
  <c r="E94" i="12"/>
  <c r="E38" i="12"/>
  <c r="E37" i="12"/>
  <c r="E35" i="12"/>
  <c r="E34" i="12"/>
  <c r="R16" i="8"/>
  <c r="E16" i="12"/>
  <c r="R18" i="8"/>
  <c r="D38" i="17" s="1"/>
  <c r="R38" i="8"/>
  <c r="R17" i="8"/>
  <c r="D37" i="17" s="1"/>
  <c r="D125" i="17"/>
  <c r="R35" i="8"/>
  <c r="D55" i="17" s="1"/>
  <c r="R94" i="8"/>
  <c r="R34" i="8"/>
  <c r="D54" i="17" s="1"/>
  <c r="R20" i="8"/>
  <c r="R95" i="8"/>
  <c r="R37" i="8"/>
  <c r="D57" i="17" s="1"/>
  <c r="R36" i="8"/>
  <c r="D56" i="17" s="1"/>
  <c r="R104" i="8"/>
  <c r="D124" i="17" s="1"/>
  <c r="R19" i="8"/>
  <c r="D39" i="17" s="1"/>
  <c r="D126" i="17"/>
  <c r="S36" i="8"/>
  <c r="S38" i="8"/>
  <c r="S35" i="8"/>
  <c r="N19" i="8"/>
  <c r="S19" i="8"/>
  <c r="S104" i="8"/>
  <c r="S95" i="8"/>
  <c r="S94" i="8"/>
  <c r="S17" i="8"/>
  <c r="N16" i="8"/>
  <c r="S16" i="8"/>
  <c r="N20" i="8"/>
  <c r="S20" i="8"/>
  <c r="N18" i="8"/>
  <c r="S18" i="8"/>
  <c r="S37" i="8"/>
  <c r="S34" i="8"/>
  <c r="N35" i="8"/>
  <c r="N38" i="8"/>
  <c r="N104" i="8"/>
  <c r="N95" i="8"/>
  <c r="N94" i="8"/>
  <c r="N36" i="8"/>
  <c r="N37" i="8"/>
  <c r="D40" i="17" l="1"/>
  <c r="P22" i="12"/>
  <c r="D115" i="17"/>
  <c r="P97" i="12"/>
  <c r="D58" i="17"/>
  <c r="P40" i="12"/>
  <c r="D127" i="17"/>
  <c r="P109" i="12"/>
  <c r="P94" i="12"/>
  <c r="D114" i="17"/>
  <c r="P33" i="12"/>
  <c r="P21" i="12"/>
  <c r="P32" i="12"/>
  <c r="G4" i="9"/>
  <c r="P92" i="12"/>
  <c r="P95" i="12"/>
  <c r="P18" i="12"/>
  <c r="P107" i="12"/>
  <c r="P36" i="12"/>
  <c r="P39" i="12"/>
  <c r="P34" i="12"/>
  <c r="P37" i="12"/>
  <c r="P35" i="12"/>
  <c r="P38" i="12"/>
  <c r="P17" i="12"/>
  <c r="P20" i="12"/>
  <c r="P106" i="12"/>
  <c r="P108" i="12"/>
  <c r="P16" i="12"/>
  <c r="P19" i="12"/>
  <c r="P96" i="12"/>
  <c r="P105" i="12"/>
  <c r="P103" i="12"/>
  <c r="P104" i="12"/>
  <c r="P93" i="12"/>
  <c r="P102" i="12"/>
  <c r="R219" i="8"/>
  <c r="N219" i="8"/>
  <c r="T18" i="8"/>
  <c r="T35" i="8"/>
  <c r="T104" i="8"/>
  <c r="T17" i="8"/>
  <c r="T37" i="8"/>
  <c r="T36" i="8"/>
  <c r="T38" i="8"/>
  <c r="T94" i="8"/>
  <c r="T20" i="8"/>
  <c r="T95" i="8"/>
  <c r="T34" i="8"/>
  <c r="T19" i="8"/>
  <c r="T16" i="8"/>
  <c r="L5" i="12" a="1"/>
  <c r="L5" i="12" s="1"/>
  <c r="K5" i="12" a="1"/>
  <c r="K5" i="12" s="1"/>
  <c r="T219" i="8" l="1"/>
  <c r="E219" i="8"/>
  <c r="G219" i="8" s="1"/>
  <c r="C36" i="17"/>
  <c r="D36" i="17" s="1"/>
  <c r="B36" i="17"/>
  <c r="G26" i="9"/>
  <c r="D18" i="17" s="1"/>
  <c r="G25" i="9"/>
  <c r="D31" i="17" s="1"/>
  <c r="G23" i="9"/>
  <c r="D16" i="17" s="1"/>
  <c r="G22" i="9"/>
  <c r="D30" i="17" s="1"/>
  <c r="G20" i="9"/>
  <c r="D14" i="17" s="1"/>
  <c r="G19" i="9"/>
  <c r="D29" i="17" s="1"/>
  <c r="G17" i="9"/>
  <c r="D12" i="17" s="1"/>
  <c r="G16" i="9"/>
  <c r="D28" i="17" s="1"/>
  <c r="G14" i="9"/>
  <c r="D10" i="17" s="1"/>
  <c r="G11" i="9"/>
  <c r="D8" i="17" s="1"/>
  <c r="G10" i="9" l="1"/>
  <c r="D26" i="17" s="1"/>
  <c r="G13" i="9"/>
  <c r="D27" i="17" s="1"/>
  <c r="G21" i="9"/>
  <c r="D15" i="17" s="1"/>
  <c r="G27" i="9"/>
  <c r="D19" i="17" s="1"/>
  <c r="G24" i="9"/>
  <c r="D17" i="17" s="1"/>
  <c r="C16" i="5" l="1"/>
  <c r="C7" i="5"/>
  <c r="C5" i="5" l="1"/>
  <c r="C6" i="5"/>
  <c r="H6" i="9" l="1"/>
  <c r="E5" i="17" s="1"/>
  <c r="H5" i="9"/>
  <c r="E4" i="17" s="1"/>
  <c r="H4" i="9"/>
  <c r="G12" i="9"/>
  <c r="D9" i="17" s="1"/>
  <c r="G15" i="9"/>
  <c r="D11" i="17" s="1"/>
  <c r="E4" i="8"/>
  <c r="G18" i="9" s="1"/>
  <c r="D13" i="17" s="1"/>
  <c r="H7" i="9" l="1"/>
  <c r="E24" i="17"/>
  <c r="H11" i="9"/>
  <c r="H9" i="9"/>
  <c r="H14" i="9"/>
  <c r="H13" i="9"/>
  <c r="H10" i="9"/>
  <c r="H15" i="9"/>
  <c r="H8" i="9"/>
  <c r="H12" i="9"/>
  <c r="E12" i="8"/>
  <c r="H24" i="9" l="1"/>
  <c r="E17" i="17" s="1"/>
  <c r="E11" i="17"/>
  <c r="H18" i="9"/>
  <c r="E7" i="17"/>
  <c r="H19" i="9"/>
  <c r="E29" i="17" s="1"/>
  <c r="E26" i="17"/>
  <c r="H20" i="9"/>
  <c r="E14" i="17" s="1"/>
  <c r="E8" i="17"/>
  <c r="H21" i="9"/>
  <c r="E15" i="17" s="1"/>
  <c r="E9" i="17"/>
  <c r="H22" i="9"/>
  <c r="E30" i="17" s="1"/>
  <c r="E27" i="17"/>
  <c r="H17" i="9"/>
  <c r="E6" i="17"/>
  <c r="H23" i="9"/>
  <c r="E16" i="17" s="1"/>
  <c r="E10" i="17"/>
  <c r="H16" i="9"/>
  <c r="E25" i="17"/>
  <c r="G7" i="9"/>
  <c r="D25" i="17" s="1"/>
  <c r="D24" i="17"/>
  <c r="G8" i="9" l="1"/>
  <c r="D6" i="17" s="1"/>
  <c r="H27" i="9"/>
  <c r="E19" i="17" s="1"/>
  <c r="E13" i="17"/>
  <c r="H25" i="9"/>
  <c r="E31" i="17" s="1"/>
  <c r="E28" i="17"/>
  <c r="H26" i="9"/>
  <c r="E18" i="17" s="1"/>
  <c r="E12" i="17"/>
  <c r="G5" i="9"/>
  <c r="I2" i="1"/>
  <c r="I5" i="12" s="1" a="1"/>
  <c r="I5" i="12" s="1"/>
  <c r="Q22" i="12" l="1"/>
  <c r="F42" i="17" s="1"/>
  <c r="Q30" i="12"/>
  <c r="F50" i="17" s="1"/>
  <c r="Q38" i="12"/>
  <c r="F58" i="17" s="1"/>
  <c r="Q46" i="12"/>
  <c r="F66" i="17" s="1"/>
  <c r="Q54" i="12"/>
  <c r="F74" i="17" s="1"/>
  <c r="Q62" i="12"/>
  <c r="F82" i="17" s="1"/>
  <c r="Q70" i="12"/>
  <c r="F90" i="17" s="1"/>
  <c r="Q78" i="12"/>
  <c r="F98" i="17" s="1"/>
  <c r="Q86" i="12"/>
  <c r="F106" i="17" s="1"/>
  <c r="Q94" i="12"/>
  <c r="F114" i="17" s="1"/>
  <c r="Q102" i="12"/>
  <c r="F122" i="17" s="1"/>
  <c r="Q110" i="12"/>
  <c r="F130" i="17" s="1"/>
  <c r="J103" i="12"/>
  <c r="J107" i="12"/>
  <c r="J111" i="12"/>
  <c r="Q49" i="12"/>
  <c r="F69" i="17" s="1"/>
  <c r="Q89" i="12"/>
  <c r="F109" i="17" s="1"/>
  <c r="I105" i="12"/>
  <c r="I113" i="12"/>
  <c r="Q18" i="12"/>
  <c r="F38" i="17" s="1"/>
  <c r="Q42" i="12"/>
  <c r="F62" i="17" s="1"/>
  <c r="Q66" i="12"/>
  <c r="F86" i="17" s="1"/>
  <c r="Q90" i="12"/>
  <c r="F110" i="17" s="1"/>
  <c r="J109" i="12"/>
  <c r="Q19" i="12"/>
  <c r="F39" i="17" s="1"/>
  <c r="Q43" i="12"/>
  <c r="F63" i="17" s="1"/>
  <c r="Q67" i="12"/>
  <c r="F87" i="17" s="1"/>
  <c r="Q91" i="12"/>
  <c r="F111" i="17" s="1"/>
  <c r="I104" i="12"/>
  <c r="K113" i="12"/>
  <c r="Q20" i="12"/>
  <c r="F40" i="17" s="1"/>
  <c r="Q44" i="12"/>
  <c r="F64" i="17" s="1"/>
  <c r="Q68" i="12"/>
  <c r="F88" i="17" s="1"/>
  <c r="Q84" i="12"/>
  <c r="F104" i="17" s="1"/>
  <c r="Q100" i="12"/>
  <c r="F120" i="17" s="1"/>
  <c r="J108" i="12"/>
  <c r="Q37" i="12"/>
  <c r="F57" i="17" s="1"/>
  <c r="Q61" i="12"/>
  <c r="F81" i="17" s="1"/>
  <c r="Q93" i="12"/>
  <c r="F113" i="17" s="1"/>
  <c r="K104" i="12"/>
  <c r="K112" i="12"/>
  <c r="Q23" i="12"/>
  <c r="F43" i="17" s="1"/>
  <c r="Q31" i="12"/>
  <c r="F51" i="17" s="1"/>
  <c r="Q39" i="12"/>
  <c r="F59" i="17" s="1"/>
  <c r="Q47" i="12"/>
  <c r="F67" i="17" s="1"/>
  <c r="Q55" i="12"/>
  <c r="F75" i="17" s="1"/>
  <c r="Q63" i="12"/>
  <c r="F83" i="17" s="1"/>
  <c r="Q71" i="12"/>
  <c r="F91" i="17" s="1"/>
  <c r="Q79" i="12"/>
  <c r="F99" i="17" s="1"/>
  <c r="Q87" i="12"/>
  <c r="F107" i="17" s="1"/>
  <c r="Q95" i="12"/>
  <c r="F115" i="17" s="1"/>
  <c r="Q103" i="12"/>
  <c r="F123" i="17" s="1"/>
  <c r="Q111" i="12"/>
  <c r="F131" i="17" s="1"/>
  <c r="K103" i="12"/>
  <c r="I106" i="12"/>
  <c r="K107" i="12"/>
  <c r="I110" i="12"/>
  <c r="K111" i="12"/>
  <c r="Q17" i="12"/>
  <c r="F37" i="17" s="1"/>
  <c r="Q33" i="12"/>
  <c r="F53" i="17" s="1"/>
  <c r="Q57" i="12"/>
  <c r="F77" i="17" s="1"/>
  <c r="Q73" i="12"/>
  <c r="F93" i="17" s="1"/>
  <c r="Q97" i="12"/>
  <c r="F117" i="17" s="1"/>
  <c r="Q113" i="12"/>
  <c r="F133" i="17" s="1"/>
  <c r="I109" i="12"/>
  <c r="Q34" i="12"/>
  <c r="F54" i="17" s="1"/>
  <c r="Q58" i="12"/>
  <c r="F78" i="17" s="1"/>
  <c r="Q82" i="12"/>
  <c r="F102" i="17" s="1"/>
  <c r="Q106" i="12"/>
  <c r="F126" i="17" s="1"/>
  <c r="J105" i="12"/>
  <c r="Q27" i="12"/>
  <c r="F47" i="17" s="1"/>
  <c r="Q59" i="12"/>
  <c r="F79" i="17" s="1"/>
  <c r="Q83" i="12"/>
  <c r="F103" i="17" s="1"/>
  <c r="Q99" i="12"/>
  <c r="F119" i="17" s="1"/>
  <c r="K105" i="12"/>
  <c r="K109" i="12"/>
  <c r="Q28" i="12"/>
  <c r="F48" i="17" s="1"/>
  <c r="Q52" i="12"/>
  <c r="F72" i="17" s="1"/>
  <c r="Q76" i="12"/>
  <c r="F96" i="17" s="1"/>
  <c r="Q108" i="12"/>
  <c r="F128" i="17" s="1"/>
  <c r="J112" i="12"/>
  <c r="Q29" i="12"/>
  <c r="F49" i="17" s="1"/>
  <c r="Q45" i="12"/>
  <c r="F65" i="17" s="1"/>
  <c r="Q69" i="12"/>
  <c r="F89" i="17" s="1"/>
  <c r="Q101" i="12"/>
  <c r="F121" i="17" s="1"/>
  <c r="I103" i="12"/>
  <c r="K108" i="12"/>
  <c r="Q16" i="12"/>
  <c r="F36" i="17" s="1"/>
  <c r="Q24" i="12"/>
  <c r="F44" i="17" s="1"/>
  <c r="Q32" i="12"/>
  <c r="F52" i="17" s="1"/>
  <c r="Q40" i="12"/>
  <c r="F60" i="17" s="1"/>
  <c r="Q48" i="12"/>
  <c r="F68" i="17" s="1"/>
  <c r="Q56" i="12"/>
  <c r="F76" i="17" s="1"/>
  <c r="Q64" i="12"/>
  <c r="F84" i="17" s="1"/>
  <c r="Q72" i="12"/>
  <c r="F92" i="17" s="1"/>
  <c r="Q80" i="12"/>
  <c r="F100" i="17" s="1"/>
  <c r="Q88" i="12"/>
  <c r="F108" i="17" s="1"/>
  <c r="Q96" i="12"/>
  <c r="F116" i="17" s="1"/>
  <c r="Q104" i="12"/>
  <c r="F124" i="17" s="1"/>
  <c r="Q112" i="12"/>
  <c r="F132" i="17" s="1"/>
  <c r="J106" i="12"/>
  <c r="J110" i="12"/>
  <c r="Q25" i="12"/>
  <c r="F45" i="17" s="1"/>
  <c r="Q41" i="12"/>
  <c r="F61" i="17" s="1"/>
  <c r="Q65" i="12"/>
  <c r="F85" i="17" s="1"/>
  <c r="Q81" i="12"/>
  <c r="F101" i="17" s="1"/>
  <c r="Q105" i="12"/>
  <c r="F125" i="17" s="1"/>
  <c r="K106" i="12"/>
  <c r="K110" i="12"/>
  <c r="Q26" i="12"/>
  <c r="F46" i="17" s="1"/>
  <c r="Q50" i="12"/>
  <c r="F70" i="17" s="1"/>
  <c r="Q74" i="12"/>
  <c r="F94" i="17" s="1"/>
  <c r="Q98" i="12"/>
  <c r="F118" i="17" s="1"/>
  <c r="J113" i="12"/>
  <c r="Q35" i="12"/>
  <c r="F55" i="17" s="1"/>
  <c r="Q51" i="12"/>
  <c r="F71" i="17" s="1"/>
  <c r="Q75" i="12"/>
  <c r="F95" i="17" s="1"/>
  <c r="Q107" i="12"/>
  <c r="F127" i="17" s="1"/>
  <c r="I108" i="12"/>
  <c r="I112" i="12"/>
  <c r="Q36" i="12"/>
  <c r="F56" i="17" s="1"/>
  <c r="Q60" i="12"/>
  <c r="F80" i="17" s="1"/>
  <c r="Q92" i="12"/>
  <c r="F112" i="17" s="1"/>
  <c r="J104" i="12"/>
  <c r="Q21" i="12"/>
  <c r="F41" i="17" s="1"/>
  <c r="Q53" i="12"/>
  <c r="F73" i="17" s="1"/>
  <c r="Q77" i="12"/>
  <c r="F97" i="17" s="1"/>
  <c r="Q85" i="12"/>
  <c r="F105" i="17" s="1"/>
  <c r="Q109" i="12"/>
  <c r="F129" i="17" s="1"/>
  <c r="I107" i="12"/>
  <c r="I111" i="12"/>
  <c r="K18" i="12"/>
  <c r="K22" i="12"/>
  <c r="K26" i="12"/>
  <c r="K30" i="12"/>
  <c r="K34" i="12"/>
  <c r="K38" i="12"/>
  <c r="K42" i="12"/>
  <c r="K46" i="12"/>
  <c r="K50" i="12"/>
  <c r="K54" i="12"/>
  <c r="K58" i="12"/>
  <c r="K62" i="12"/>
  <c r="K66" i="12"/>
  <c r="K70" i="12"/>
  <c r="K74" i="12"/>
  <c r="K78" i="12"/>
  <c r="K82" i="12"/>
  <c r="K86" i="12"/>
  <c r="K90" i="12"/>
  <c r="K94" i="12"/>
  <c r="K98" i="12"/>
  <c r="K102" i="12"/>
  <c r="J19" i="12"/>
  <c r="J23" i="12"/>
  <c r="J27" i="12"/>
  <c r="J31" i="12"/>
  <c r="J35" i="12"/>
  <c r="J39" i="12"/>
  <c r="J43" i="12"/>
  <c r="J47" i="12"/>
  <c r="J51" i="12"/>
  <c r="J55" i="12"/>
  <c r="J59" i="12"/>
  <c r="J63" i="12"/>
  <c r="J67" i="12"/>
  <c r="J71" i="12"/>
  <c r="J75" i="12"/>
  <c r="J79" i="12"/>
  <c r="J83" i="12"/>
  <c r="J87" i="12"/>
  <c r="J91" i="12"/>
  <c r="J95" i="12"/>
  <c r="J99" i="12"/>
  <c r="I17" i="12"/>
  <c r="I21" i="12"/>
  <c r="I25" i="12"/>
  <c r="I29" i="12"/>
  <c r="I33" i="12"/>
  <c r="I37" i="12"/>
  <c r="I41" i="12"/>
  <c r="I45" i="12"/>
  <c r="I49" i="12"/>
  <c r="I53" i="12"/>
  <c r="I57" i="12"/>
  <c r="I61" i="12"/>
  <c r="I65" i="12"/>
  <c r="I69" i="12"/>
  <c r="I73" i="12"/>
  <c r="I77" i="12"/>
  <c r="I81" i="12"/>
  <c r="I85" i="12"/>
  <c r="I89" i="12"/>
  <c r="I93" i="12"/>
  <c r="I97" i="12"/>
  <c r="I101" i="12"/>
  <c r="K25" i="12"/>
  <c r="K29" i="12"/>
  <c r="K37" i="12"/>
  <c r="K45" i="12"/>
  <c r="K61" i="12"/>
  <c r="K73" i="12"/>
  <c r="K85" i="12"/>
  <c r="K101" i="12"/>
  <c r="J26" i="12"/>
  <c r="J38" i="12"/>
  <c r="J50" i="12"/>
  <c r="J66" i="12"/>
  <c r="K19" i="12"/>
  <c r="K23" i="12"/>
  <c r="K27" i="12"/>
  <c r="K31" i="12"/>
  <c r="K35" i="12"/>
  <c r="K39" i="12"/>
  <c r="K43" i="12"/>
  <c r="K47" i="12"/>
  <c r="K51" i="12"/>
  <c r="K55" i="12"/>
  <c r="K59" i="12"/>
  <c r="K63" i="12"/>
  <c r="K67" i="12"/>
  <c r="K71" i="12"/>
  <c r="K75" i="12"/>
  <c r="K79" i="12"/>
  <c r="K83" i="12"/>
  <c r="K87" i="12"/>
  <c r="K91" i="12"/>
  <c r="K95" i="12"/>
  <c r="K99" i="12"/>
  <c r="J16" i="12"/>
  <c r="J20" i="12"/>
  <c r="J24" i="12"/>
  <c r="J28" i="12"/>
  <c r="J32" i="12"/>
  <c r="J36" i="12"/>
  <c r="J40" i="12"/>
  <c r="J44" i="12"/>
  <c r="J48" i="12"/>
  <c r="J52" i="12"/>
  <c r="J56" i="12"/>
  <c r="J60" i="12"/>
  <c r="J64" i="12"/>
  <c r="J68" i="12"/>
  <c r="J72" i="12"/>
  <c r="J76" i="12"/>
  <c r="J80" i="12"/>
  <c r="J84" i="12"/>
  <c r="J88" i="12"/>
  <c r="J92" i="12"/>
  <c r="J96" i="12"/>
  <c r="J100" i="12"/>
  <c r="I18" i="12"/>
  <c r="I22" i="12"/>
  <c r="I26" i="12"/>
  <c r="I30" i="12"/>
  <c r="I34" i="12"/>
  <c r="I38" i="12"/>
  <c r="I42" i="12"/>
  <c r="I46" i="12"/>
  <c r="I50" i="12"/>
  <c r="I54" i="12"/>
  <c r="I58" i="12"/>
  <c r="I62" i="12"/>
  <c r="I66" i="12"/>
  <c r="I70" i="12"/>
  <c r="I74" i="12"/>
  <c r="I78" i="12"/>
  <c r="I82" i="12"/>
  <c r="I86" i="12"/>
  <c r="I90" i="12"/>
  <c r="I94" i="12"/>
  <c r="I98" i="12"/>
  <c r="I102" i="12"/>
  <c r="K21" i="12"/>
  <c r="K53" i="12"/>
  <c r="K69" i="12"/>
  <c r="K81" i="12"/>
  <c r="K93" i="12"/>
  <c r="J22" i="12"/>
  <c r="J34" i="12"/>
  <c r="J46" i="12"/>
  <c r="J58" i="12"/>
  <c r="J70" i="12"/>
  <c r="K16" i="12"/>
  <c r="K20" i="12"/>
  <c r="K24" i="12"/>
  <c r="K28" i="12"/>
  <c r="K32" i="12"/>
  <c r="K36" i="12"/>
  <c r="K40" i="12"/>
  <c r="K44" i="12"/>
  <c r="K48" i="12"/>
  <c r="K52" i="12"/>
  <c r="K56" i="12"/>
  <c r="K60" i="12"/>
  <c r="K64" i="12"/>
  <c r="K68" i="12"/>
  <c r="K72" i="12"/>
  <c r="K76" i="12"/>
  <c r="K80" i="12"/>
  <c r="K84" i="12"/>
  <c r="K88" i="12"/>
  <c r="K92" i="12"/>
  <c r="K96" i="12"/>
  <c r="K100" i="12"/>
  <c r="J17" i="12"/>
  <c r="J21" i="12"/>
  <c r="J25" i="12"/>
  <c r="J29" i="12"/>
  <c r="J33" i="12"/>
  <c r="J37" i="12"/>
  <c r="J41" i="12"/>
  <c r="J45" i="12"/>
  <c r="J49" i="12"/>
  <c r="J53" i="12"/>
  <c r="J57" i="12"/>
  <c r="J61" i="12"/>
  <c r="J65" i="12"/>
  <c r="J69" i="12"/>
  <c r="J73" i="12"/>
  <c r="J77" i="12"/>
  <c r="J81" i="12"/>
  <c r="J85" i="12"/>
  <c r="J89" i="12"/>
  <c r="J93" i="12"/>
  <c r="J97" i="12"/>
  <c r="J101" i="12"/>
  <c r="I19" i="12"/>
  <c r="I23" i="12"/>
  <c r="I27" i="12"/>
  <c r="I31" i="12"/>
  <c r="I35" i="12"/>
  <c r="I39" i="12"/>
  <c r="I43" i="12"/>
  <c r="I47" i="12"/>
  <c r="I51" i="12"/>
  <c r="I55" i="12"/>
  <c r="I59" i="12"/>
  <c r="I63" i="12"/>
  <c r="I67" i="12"/>
  <c r="I71" i="12"/>
  <c r="I75" i="12"/>
  <c r="I79" i="12"/>
  <c r="I83" i="12"/>
  <c r="I87" i="12"/>
  <c r="I91" i="12"/>
  <c r="I95" i="12"/>
  <c r="I99" i="12"/>
  <c r="K17" i="12"/>
  <c r="K33" i="12"/>
  <c r="K41" i="12"/>
  <c r="K49" i="12"/>
  <c r="K57" i="12"/>
  <c r="K65" i="12"/>
  <c r="K77" i="12"/>
  <c r="K89" i="12"/>
  <c r="K97" i="12"/>
  <c r="J18" i="12"/>
  <c r="J30" i="12"/>
  <c r="L30" i="12" s="1"/>
  <c r="M30" i="12" s="1"/>
  <c r="J42" i="12"/>
  <c r="J54" i="12"/>
  <c r="J62" i="12"/>
  <c r="J74" i="12"/>
  <c r="J90" i="12"/>
  <c r="I28" i="12"/>
  <c r="I44" i="12"/>
  <c r="I60" i="12"/>
  <c r="I76" i="12"/>
  <c r="I92" i="12"/>
  <c r="I96" i="12"/>
  <c r="J82" i="12"/>
  <c r="J98" i="12"/>
  <c r="I36" i="12"/>
  <c r="I52" i="12"/>
  <c r="I84" i="12"/>
  <c r="J86" i="12"/>
  <c r="I24" i="12"/>
  <c r="I56" i="12"/>
  <c r="I88" i="12"/>
  <c r="J78" i="12"/>
  <c r="J94" i="12"/>
  <c r="I32" i="12"/>
  <c r="I48" i="12"/>
  <c r="I64" i="12"/>
  <c r="I80" i="12"/>
  <c r="I20" i="12"/>
  <c r="I68" i="12"/>
  <c r="I100" i="12"/>
  <c r="J102" i="12"/>
  <c r="I40" i="12"/>
  <c r="I72" i="12"/>
  <c r="G9" i="9"/>
  <c r="D7" i="17" s="1"/>
  <c r="I3" i="12" a="1"/>
  <c r="I3" i="12" s="1"/>
  <c r="I2" i="12" a="1"/>
  <c r="I2" i="12" s="1"/>
  <c r="G6" i="9"/>
  <c r="D5" i="17" s="1"/>
  <c r="D4" i="17"/>
  <c r="F27" i="17"/>
  <c r="G27" i="17" s="1"/>
  <c r="F31" i="17"/>
  <c r="G31" i="17" s="1"/>
  <c r="F7" i="17"/>
  <c r="F11" i="17"/>
  <c r="G11" i="17" s="1"/>
  <c r="F15" i="17"/>
  <c r="G15" i="17" s="1"/>
  <c r="F19" i="17"/>
  <c r="G19" i="17" s="1"/>
  <c r="F13" i="17"/>
  <c r="G13" i="17" s="1"/>
  <c r="F17" i="17"/>
  <c r="G17" i="17" s="1"/>
  <c r="F30" i="17"/>
  <c r="G30" i="17" s="1"/>
  <c r="F10" i="17"/>
  <c r="G10" i="17" s="1"/>
  <c r="F18" i="17"/>
  <c r="G18" i="17" s="1"/>
  <c r="F28" i="17"/>
  <c r="G28" i="17" s="1"/>
  <c r="F24" i="17"/>
  <c r="G24" i="17" s="1"/>
  <c r="F8" i="17"/>
  <c r="G8" i="17" s="1"/>
  <c r="F12" i="17"/>
  <c r="G12" i="17" s="1"/>
  <c r="F16" i="17"/>
  <c r="G16" i="17" s="1"/>
  <c r="F4" i="17"/>
  <c r="F25" i="17"/>
  <c r="G25" i="17" s="1"/>
  <c r="F29" i="17"/>
  <c r="G29" i="17" s="1"/>
  <c r="F5" i="17"/>
  <c r="F9" i="17"/>
  <c r="G9" i="17" s="1"/>
  <c r="F26" i="17"/>
  <c r="G26" i="17" s="1"/>
  <c r="F6" i="17"/>
  <c r="G6" i="17" s="1"/>
  <c r="F14" i="17"/>
  <c r="G14" i="17" s="1"/>
  <c r="L109" i="12" l="1"/>
  <c r="M109" i="12" s="1"/>
  <c r="N109" i="12" s="1"/>
  <c r="E129" i="17" s="1"/>
  <c r="G129" i="17" s="1"/>
  <c r="L106" i="12"/>
  <c r="M106" i="12" s="1"/>
  <c r="N106" i="12" s="1"/>
  <c r="E126" i="17" s="1"/>
  <c r="G126" i="17" s="1"/>
  <c r="L70" i="12"/>
  <c r="M70" i="12" s="1"/>
  <c r="N70" i="12" s="1"/>
  <c r="E90" i="17" s="1"/>
  <c r="G90" i="17" s="1"/>
  <c r="L104" i="12"/>
  <c r="M104" i="12" s="1"/>
  <c r="N104" i="12" s="1"/>
  <c r="E124" i="17" s="1"/>
  <c r="G124" i="17" s="1"/>
  <c r="L103" i="12"/>
  <c r="M103" i="12" s="1"/>
  <c r="N103" i="12" s="1"/>
  <c r="E123" i="17" s="1"/>
  <c r="G123" i="17" s="1"/>
  <c r="L86" i="12"/>
  <c r="M86" i="12" s="1"/>
  <c r="N86" i="12" s="1"/>
  <c r="E106" i="17" s="1"/>
  <c r="G106" i="17" s="1"/>
  <c r="L110" i="12"/>
  <c r="M110" i="12" s="1"/>
  <c r="N110" i="12" s="1"/>
  <c r="E130" i="17" s="1"/>
  <c r="G130" i="17" s="1"/>
  <c r="L105" i="12"/>
  <c r="M105" i="12" s="1"/>
  <c r="N105" i="12" s="1"/>
  <c r="E125" i="17" s="1"/>
  <c r="G125" i="17" s="1"/>
  <c r="L94" i="12"/>
  <c r="M94" i="12" s="1"/>
  <c r="N94" i="12" s="1"/>
  <c r="E114" i="17" s="1"/>
  <c r="G114" i="17" s="1"/>
  <c r="L82" i="12"/>
  <c r="M82" i="12" s="1"/>
  <c r="N82" i="12" s="1"/>
  <c r="E102" i="17" s="1"/>
  <c r="G102" i="17" s="1"/>
  <c r="L107" i="12"/>
  <c r="M107" i="12" s="1"/>
  <c r="N107" i="12" s="1"/>
  <c r="E127" i="17" s="1"/>
  <c r="G127" i="17" s="1"/>
  <c r="L113" i="12"/>
  <c r="M113" i="12" s="1"/>
  <c r="N113" i="12" s="1"/>
  <c r="E133" i="17" s="1"/>
  <c r="G133" i="17" s="1"/>
  <c r="L108" i="12"/>
  <c r="M108" i="12" s="1"/>
  <c r="N108" i="12" s="1"/>
  <c r="E128" i="17" s="1"/>
  <c r="G128" i="17" s="1"/>
  <c r="L111" i="12"/>
  <c r="M111" i="12" s="1"/>
  <c r="N111" i="12" s="1"/>
  <c r="E131" i="17" s="1"/>
  <c r="G131" i="17" s="1"/>
  <c r="L112" i="12"/>
  <c r="M112" i="12" s="1"/>
  <c r="N112" i="12" s="1"/>
  <c r="E132" i="17" s="1"/>
  <c r="G132" i="17" s="1"/>
  <c r="L54" i="12"/>
  <c r="M54" i="12" s="1"/>
  <c r="N54" i="12" s="1"/>
  <c r="E74" i="17" s="1"/>
  <c r="G74" i="17" s="1"/>
  <c r="L22" i="12"/>
  <c r="M22" i="12" s="1"/>
  <c r="L18" i="12"/>
  <c r="M18" i="12" s="1"/>
  <c r="L46" i="12"/>
  <c r="M46" i="12" s="1"/>
  <c r="N46" i="12" s="1"/>
  <c r="E66" i="17" s="1"/>
  <c r="G66" i="17" s="1"/>
  <c r="L73" i="12"/>
  <c r="M73" i="12" s="1"/>
  <c r="N73" i="12" s="1"/>
  <c r="E93" i="17" s="1"/>
  <c r="G93" i="17" s="1"/>
  <c r="L78" i="12"/>
  <c r="M78" i="12" s="1"/>
  <c r="N78" i="12" s="1"/>
  <c r="E98" i="17" s="1"/>
  <c r="G98" i="17" s="1"/>
  <c r="L81" i="12"/>
  <c r="M81" i="12" s="1"/>
  <c r="N81" i="12" s="1"/>
  <c r="E101" i="17" s="1"/>
  <c r="G101" i="17" s="1"/>
  <c r="L62" i="12"/>
  <c r="M62" i="12" s="1"/>
  <c r="N62" i="12" s="1"/>
  <c r="E82" i="17" s="1"/>
  <c r="G82" i="17" s="1"/>
  <c r="L50" i="12"/>
  <c r="M50" i="12" s="1"/>
  <c r="N50" i="12" s="1"/>
  <c r="E70" i="17" s="1"/>
  <c r="G70" i="17" s="1"/>
  <c r="L29" i="12"/>
  <c r="M29" i="12" s="1"/>
  <c r="N29" i="12" s="1"/>
  <c r="E49" i="17" s="1"/>
  <c r="G49" i="17" s="1"/>
  <c r="L37" i="12"/>
  <c r="M37" i="12" s="1"/>
  <c r="N37" i="12" s="1"/>
  <c r="E57" i="17" s="1"/>
  <c r="G57" i="17" s="1"/>
  <c r="L34" i="12"/>
  <c r="M34" i="12" s="1"/>
  <c r="N34" i="12" s="1"/>
  <c r="E54" i="17" s="1"/>
  <c r="G54" i="17" s="1"/>
  <c r="L98" i="12"/>
  <c r="M98" i="12" s="1"/>
  <c r="N98" i="12" s="1"/>
  <c r="E118" i="17" s="1"/>
  <c r="G118" i="17" s="1"/>
  <c r="L66" i="12"/>
  <c r="M66" i="12" s="1"/>
  <c r="N66" i="12" s="1"/>
  <c r="E86" i="17" s="1"/>
  <c r="G86" i="17" s="1"/>
  <c r="L69" i="12"/>
  <c r="M69" i="12" s="1"/>
  <c r="N69" i="12" s="1"/>
  <c r="E89" i="17" s="1"/>
  <c r="G89" i="17" s="1"/>
  <c r="L38" i="12"/>
  <c r="M38" i="12" s="1"/>
  <c r="N38" i="12" s="1"/>
  <c r="E58" i="17" s="1"/>
  <c r="G58" i="17" s="1"/>
  <c r="L102" i="12"/>
  <c r="M102" i="12" s="1"/>
  <c r="N102" i="12" s="1"/>
  <c r="E122" i="17" s="1"/>
  <c r="G122" i="17" s="1"/>
  <c r="L85" i="12"/>
  <c r="M85" i="12" s="1"/>
  <c r="N85" i="12" s="1"/>
  <c r="E105" i="17" s="1"/>
  <c r="G105" i="17" s="1"/>
  <c r="L21" i="12"/>
  <c r="M21" i="12" s="1"/>
  <c r="L97" i="12"/>
  <c r="M97" i="12" s="1"/>
  <c r="N97" i="12" s="1"/>
  <c r="E117" i="17" s="1"/>
  <c r="G117" i="17" s="1"/>
  <c r="L49" i="12"/>
  <c r="M49" i="12" s="1"/>
  <c r="N49" i="12" s="1"/>
  <c r="E69" i="17" s="1"/>
  <c r="G69" i="17" s="1"/>
  <c r="L17" i="12"/>
  <c r="M17" i="12" s="1"/>
  <c r="L88" i="12"/>
  <c r="M88" i="12" s="1"/>
  <c r="N88" i="12" s="1"/>
  <c r="E108" i="17" s="1"/>
  <c r="G108" i="17" s="1"/>
  <c r="L72" i="12"/>
  <c r="M72" i="12" s="1"/>
  <c r="N72" i="12" s="1"/>
  <c r="E92" i="17" s="1"/>
  <c r="G92" i="17" s="1"/>
  <c r="L56" i="12"/>
  <c r="M56" i="12" s="1"/>
  <c r="N56" i="12" s="1"/>
  <c r="E76" i="17" s="1"/>
  <c r="G76" i="17" s="1"/>
  <c r="L40" i="12"/>
  <c r="M40" i="12" s="1"/>
  <c r="N40" i="12" s="1"/>
  <c r="E60" i="17" s="1"/>
  <c r="G60" i="17" s="1"/>
  <c r="L24" i="12"/>
  <c r="M24" i="12" s="1"/>
  <c r="L61" i="12"/>
  <c r="M61" i="12" s="1"/>
  <c r="N61" i="12" s="1"/>
  <c r="E81" i="17" s="1"/>
  <c r="G81" i="17" s="1"/>
  <c r="L90" i="12"/>
  <c r="M90" i="12" s="1"/>
  <c r="N90" i="12" s="1"/>
  <c r="E110" i="17" s="1"/>
  <c r="G110" i="17" s="1"/>
  <c r="L42" i="12"/>
  <c r="M42" i="12" s="1"/>
  <c r="N42" i="12" s="1"/>
  <c r="E62" i="17" s="1"/>
  <c r="G62" i="17" s="1"/>
  <c r="L91" i="12"/>
  <c r="M91" i="12" s="1"/>
  <c r="N91" i="12" s="1"/>
  <c r="E111" i="17" s="1"/>
  <c r="G111" i="17" s="1"/>
  <c r="L75" i="12"/>
  <c r="M75" i="12" s="1"/>
  <c r="N75" i="12" s="1"/>
  <c r="E95" i="17" s="1"/>
  <c r="G95" i="17" s="1"/>
  <c r="L59" i="12"/>
  <c r="M59" i="12" s="1"/>
  <c r="N59" i="12" s="1"/>
  <c r="E79" i="17" s="1"/>
  <c r="G79" i="17" s="1"/>
  <c r="L43" i="12"/>
  <c r="M43" i="12" s="1"/>
  <c r="N43" i="12" s="1"/>
  <c r="E63" i="17" s="1"/>
  <c r="G63" i="17" s="1"/>
  <c r="L27" i="12"/>
  <c r="M27" i="12" s="1"/>
  <c r="L57" i="12"/>
  <c r="M57" i="12" s="1"/>
  <c r="N57" i="12" s="1"/>
  <c r="E77" i="17" s="1"/>
  <c r="G77" i="17" s="1"/>
  <c r="L25" i="12"/>
  <c r="M25" i="12" s="1"/>
  <c r="L58" i="12"/>
  <c r="M58" i="12" s="1"/>
  <c r="N58" i="12" s="1"/>
  <c r="E78" i="17" s="1"/>
  <c r="G78" i="17" s="1"/>
  <c r="L74" i="12"/>
  <c r="M74" i="12" s="1"/>
  <c r="N74" i="12" s="1"/>
  <c r="E94" i="17" s="1"/>
  <c r="G94" i="17" s="1"/>
  <c r="L101" i="12"/>
  <c r="M101" i="12" s="1"/>
  <c r="N101" i="12" s="1"/>
  <c r="E121" i="17" s="1"/>
  <c r="G121" i="17" s="1"/>
  <c r="L53" i="12"/>
  <c r="M53" i="12" s="1"/>
  <c r="N53" i="12" s="1"/>
  <c r="E73" i="17" s="1"/>
  <c r="G73" i="17" s="1"/>
  <c r="L92" i="12"/>
  <c r="M92" i="12" s="1"/>
  <c r="N92" i="12" s="1"/>
  <c r="E112" i="17" s="1"/>
  <c r="G112" i="17" s="1"/>
  <c r="L76" i="12"/>
  <c r="M76" i="12" s="1"/>
  <c r="N76" i="12" s="1"/>
  <c r="E96" i="17" s="1"/>
  <c r="G96" i="17" s="1"/>
  <c r="L60" i="12"/>
  <c r="M60" i="12" s="1"/>
  <c r="N60" i="12" s="1"/>
  <c r="E80" i="17" s="1"/>
  <c r="G80" i="17" s="1"/>
  <c r="L65" i="12"/>
  <c r="M65" i="12" s="1"/>
  <c r="N65" i="12" s="1"/>
  <c r="E85" i="17" s="1"/>
  <c r="G85" i="17" s="1"/>
  <c r="L33" i="12"/>
  <c r="M33" i="12" s="1"/>
  <c r="N33" i="12" s="1"/>
  <c r="E53" i="17" s="1"/>
  <c r="G53" i="17" s="1"/>
  <c r="L93" i="12"/>
  <c r="M93" i="12" s="1"/>
  <c r="N93" i="12" s="1"/>
  <c r="E113" i="17" s="1"/>
  <c r="G113" i="17" s="1"/>
  <c r="L77" i="12"/>
  <c r="M77" i="12" s="1"/>
  <c r="N77" i="12" s="1"/>
  <c r="E97" i="17" s="1"/>
  <c r="G97" i="17" s="1"/>
  <c r="L45" i="12"/>
  <c r="M45" i="12" s="1"/>
  <c r="N45" i="12" s="1"/>
  <c r="E65" i="17" s="1"/>
  <c r="G65" i="17" s="1"/>
  <c r="L100" i="12"/>
  <c r="M100" i="12" s="1"/>
  <c r="N100" i="12" s="1"/>
  <c r="E120" i="17" s="1"/>
  <c r="G120" i="17" s="1"/>
  <c r="L84" i="12"/>
  <c r="M84" i="12" s="1"/>
  <c r="N84" i="12" s="1"/>
  <c r="E104" i="17" s="1"/>
  <c r="G104" i="17" s="1"/>
  <c r="L68" i="12"/>
  <c r="M68" i="12" s="1"/>
  <c r="N68" i="12" s="1"/>
  <c r="E88" i="17" s="1"/>
  <c r="G88" i="17" s="1"/>
  <c r="L52" i="12"/>
  <c r="M52" i="12" s="1"/>
  <c r="N52" i="12" s="1"/>
  <c r="E72" i="17" s="1"/>
  <c r="G72" i="17" s="1"/>
  <c r="L36" i="12"/>
  <c r="M36" i="12" s="1"/>
  <c r="N36" i="12" s="1"/>
  <c r="E56" i="17" s="1"/>
  <c r="G56" i="17" s="1"/>
  <c r="L20" i="12"/>
  <c r="M20" i="12" s="1"/>
  <c r="L87" i="12"/>
  <c r="M87" i="12" s="1"/>
  <c r="N87" i="12" s="1"/>
  <c r="E107" i="17" s="1"/>
  <c r="G107" i="17" s="1"/>
  <c r="L71" i="12"/>
  <c r="M71" i="12" s="1"/>
  <c r="N71" i="12" s="1"/>
  <c r="E91" i="17" s="1"/>
  <c r="G91" i="17" s="1"/>
  <c r="L55" i="12"/>
  <c r="M55" i="12" s="1"/>
  <c r="N55" i="12" s="1"/>
  <c r="E75" i="17" s="1"/>
  <c r="G75" i="17" s="1"/>
  <c r="L39" i="12"/>
  <c r="M39" i="12" s="1"/>
  <c r="N39" i="12" s="1"/>
  <c r="E59" i="17" s="1"/>
  <c r="G59" i="17" s="1"/>
  <c r="L23" i="12"/>
  <c r="M23" i="12" s="1"/>
  <c r="L89" i="12"/>
  <c r="M89" i="12" s="1"/>
  <c r="N89" i="12" s="1"/>
  <c r="E109" i="17" s="1"/>
  <c r="G109" i="17" s="1"/>
  <c r="L41" i="12"/>
  <c r="M41" i="12" s="1"/>
  <c r="N41" i="12" s="1"/>
  <c r="E61" i="17" s="1"/>
  <c r="G61" i="17" s="1"/>
  <c r="L96" i="12"/>
  <c r="M96" i="12" s="1"/>
  <c r="N96" i="12" s="1"/>
  <c r="E116" i="17" s="1"/>
  <c r="G116" i="17" s="1"/>
  <c r="L80" i="12"/>
  <c r="M80" i="12" s="1"/>
  <c r="N80" i="12" s="1"/>
  <c r="E100" i="17" s="1"/>
  <c r="G100" i="17" s="1"/>
  <c r="L64" i="12"/>
  <c r="M64" i="12" s="1"/>
  <c r="N64" i="12" s="1"/>
  <c r="E84" i="17" s="1"/>
  <c r="G84" i="17" s="1"/>
  <c r="L48" i="12"/>
  <c r="M48" i="12" s="1"/>
  <c r="N48" i="12" s="1"/>
  <c r="E68" i="17" s="1"/>
  <c r="G68" i="17" s="1"/>
  <c r="L32" i="12"/>
  <c r="M32" i="12" s="1"/>
  <c r="N32" i="12" s="1"/>
  <c r="E52" i="17" s="1"/>
  <c r="G52" i="17" s="1"/>
  <c r="L16" i="12"/>
  <c r="M16" i="12" s="1"/>
  <c r="L26" i="12"/>
  <c r="M26" i="12" s="1"/>
  <c r="L99" i="12"/>
  <c r="M99" i="12" s="1"/>
  <c r="N99" i="12" s="1"/>
  <c r="E119" i="17" s="1"/>
  <c r="G119" i="17" s="1"/>
  <c r="L83" i="12"/>
  <c r="M83" i="12" s="1"/>
  <c r="N83" i="12" s="1"/>
  <c r="E103" i="17" s="1"/>
  <c r="G103" i="17" s="1"/>
  <c r="L67" i="12"/>
  <c r="M67" i="12" s="1"/>
  <c r="N67" i="12" s="1"/>
  <c r="E87" i="17" s="1"/>
  <c r="G87" i="17" s="1"/>
  <c r="L51" i="12"/>
  <c r="M51" i="12" s="1"/>
  <c r="N51" i="12" s="1"/>
  <c r="E71" i="17" s="1"/>
  <c r="G71" i="17" s="1"/>
  <c r="L35" i="12"/>
  <c r="M35" i="12" s="1"/>
  <c r="N35" i="12" s="1"/>
  <c r="E55" i="17" s="1"/>
  <c r="G55" i="17" s="1"/>
  <c r="L19" i="12"/>
  <c r="M19" i="12" s="1"/>
  <c r="L44" i="12"/>
  <c r="M44" i="12" s="1"/>
  <c r="N44" i="12" s="1"/>
  <c r="E64" i="17" s="1"/>
  <c r="G64" i="17" s="1"/>
  <c r="L28" i="12"/>
  <c r="M28" i="12" s="1"/>
  <c r="L95" i="12"/>
  <c r="M95" i="12" s="1"/>
  <c r="N95" i="12" s="1"/>
  <c r="E115" i="17" s="1"/>
  <c r="G115" i="17" s="1"/>
  <c r="L79" i="12"/>
  <c r="M79" i="12" s="1"/>
  <c r="N79" i="12" s="1"/>
  <c r="E99" i="17" s="1"/>
  <c r="G99" i="17" s="1"/>
  <c r="L63" i="12"/>
  <c r="M63" i="12" s="1"/>
  <c r="N63" i="12" s="1"/>
  <c r="E83" i="17" s="1"/>
  <c r="G83" i="17" s="1"/>
  <c r="L47" i="12"/>
  <c r="M47" i="12" s="1"/>
  <c r="N47" i="12" s="1"/>
  <c r="E67" i="17" s="1"/>
  <c r="G67" i="17" s="1"/>
  <c r="L31" i="12"/>
  <c r="M31" i="12" s="1"/>
  <c r="N31" i="12" s="1"/>
  <c r="E51" i="17" s="1"/>
  <c r="G51" i="17" s="1"/>
  <c r="G7" i="17"/>
  <c r="G5" i="17"/>
  <c r="G4" i="17"/>
  <c r="N30" i="12"/>
  <c r="E50" i="17" s="1"/>
  <c r="G50" i="17" s="1"/>
  <c r="G32" i="17"/>
  <c r="G20" i="17" l="1"/>
  <c r="N22" i="12"/>
  <c r="E42" i="17" s="1"/>
  <c r="G42" i="17" s="1"/>
  <c r="N24" i="12"/>
  <c r="E44" i="17" s="1"/>
  <c r="G44" i="17" s="1"/>
  <c r="N28" i="12"/>
  <c r="E48" i="17" s="1"/>
  <c r="G48" i="17" s="1"/>
  <c r="N23" i="12"/>
  <c r="E43" i="17" s="1"/>
  <c r="G43" i="17" s="1"/>
  <c r="N26" i="12"/>
  <c r="E46" i="17" s="1"/>
  <c r="G46" i="17" s="1"/>
  <c r="N27" i="12"/>
  <c r="E47" i="17" s="1"/>
  <c r="G47" i="17" s="1"/>
  <c r="N25" i="12"/>
  <c r="E45" i="17" s="1"/>
  <c r="G45" i="17" s="1"/>
  <c r="N17" i="12" l="1"/>
  <c r="E37" i="17" s="1"/>
  <c r="G37" i="17" s="1"/>
  <c r="N16" i="12"/>
  <c r="E36" i="17" s="1"/>
  <c r="G36" i="17" s="1"/>
  <c r="N18" i="12"/>
  <c r="E38" i="17" s="1"/>
  <c r="G38" i="17" s="1"/>
  <c r="N21" i="12"/>
  <c r="E41" i="17" s="1"/>
  <c r="G41" i="17" s="1"/>
  <c r="N20" i="12"/>
  <c r="E40" i="17" s="1"/>
  <c r="G40" i="17" s="1"/>
  <c r="N19" i="12"/>
  <c r="E39" i="17" s="1"/>
  <c r="G39" i="17" s="1"/>
  <c r="G238" i="17" l="1"/>
  <c r="C8" i="5" s="1"/>
  <c r="C11" i="5" s="1"/>
  <c r="C15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Pallavi Bhallamudi</author>
  </authors>
  <commentList>
    <comment ref="E3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Pallavi Bhallamudi:</t>
        </r>
        <r>
          <rPr>
            <sz val="9"/>
            <color indexed="81"/>
            <rFont val="Tahoma"/>
            <family val="2"/>
          </rPr>
          <t xml:space="preserve">
Gross external wall area (includes the area of the walls and the openings such as windows and doors)</t>
        </r>
      </text>
    </comment>
    <comment ref="E15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Pallavi Bhallamudi:</t>
        </r>
        <r>
          <rPr>
            <sz val="9"/>
            <color indexed="81"/>
            <rFont val="Tahoma"/>
            <family val="2"/>
          </rPr>
          <t xml:space="preserve">
Auto fill of data based on opening details from general details sheet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Pallavi Bhallamudi</author>
  </authors>
  <commentList>
    <comment ref="G3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Pallavi Bhallamudi:</t>
        </r>
        <r>
          <rPr>
            <sz val="9"/>
            <color indexed="81"/>
            <rFont val="Tahoma"/>
            <family val="2"/>
          </rPr>
          <t xml:space="preserve">
Auto fill data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Pallavi Bhallamudi</author>
  </authors>
  <commentList>
    <comment ref="B15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Pallavi Bhallamudi:</t>
        </r>
        <r>
          <rPr>
            <sz val="9"/>
            <color indexed="81"/>
            <rFont val="Tahoma"/>
            <family val="2"/>
          </rPr>
          <t xml:space="preserve">
Drop down </t>
        </r>
      </text>
    </comment>
    <comment ref="C15" authorId="0" shapeId="0" xr:uid="{00000000-0006-0000-0400-000002000000}">
      <text>
        <r>
          <rPr>
            <b/>
            <sz val="9"/>
            <color indexed="81"/>
            <rFont val="Tahoma"/>
            <family val="2"/>
          </rPr>
          <t>Pallavi Bhallamudi:</t>
        </r>
        <r>
          <rPr>
            <sz val="9"/>
            <color indexed="81"/>
            <rFont val="Tahoma"/>
            <family val="2"/>
          </rPr>
          <t xml:space="preserve">
Drop down of names entered in general details sheet: opening details </t>
        </r>
      </text>
    </comment>
    <comment ref="D15" authorId="0" shapeId="0" xr:uid="{00000000-0006-0000-0400-000003000000}">
      <text>
        <r>
          <rPr>
            <b/>
            <sz val="9"/>
            <color indexed="81"/>
            <rFont val="Tahoma"/>
            <family val="2"/>
          </rPr>
          <t>Pallavi Bhallamudi:</t>
        </r>
        <r>
          <rPr>
            <sz val="9"/>
            <color indexed="81"/>
            <rFont val="Tahoma"/>
            <family val="2"/>
          </rPr>
          <t xml:space="preserve">
Autofill based on data in Envelope details sheet</t>
        </r>
      </text>
    </comment>
    <comment ref="E15" authorId="0" shapeId="0" xr:uid="{00000000-0006-0000-0400-000004000000}">
      <text>
        <r>
          <rPr>
            <b/>
            <sz val="9"/>
            <color indexed="81"/>
            <rFont val="Tahoma"/>
            <family val="2"/>
          </rPr>
          <t>Pallavi Bhallamudi:</t>
        </r>
        <r>
          <rPr>
            <sz val="9"/>
            <color indexed="81"/>
            <rFont val="Tahoma"/>
            <family val="2"/>
          </rPr>
          <t xml:space="preserve">
Autofill data based on envelope details sheet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<sst xmlns="http://schemas.openxmlformats.org/spreadsheetml/2006/main" count="724" uniqueCount="289">
  <si>
    <t>Location of the Project</t>
  </si>
  <si>
    <t>Hyderabad</t>
  </si>
  <si>
    <t>Latitude</t>
  </si>
  <si>
    <t>Total Number of blocks/towers</t>
  </si>
  <si>
    <t xml:space="preserve">Name </t>
  </si>
  <si>
    <t xml:space="preserve">Orientation </t>
  </si>
  <si>
    <t xml:space="preserve">No. of blocks </t>
  </si>
  <si>
    <t>Opening width (m)</t>
  </si>
  <si>
    <t>Opening height (m)</t>
  </si>
  <si>
    <t>Opening area (m2)</t>
  </si>
  <si>
    <t>Material details</t>
  </si>
  <si>
    <t>Wall</t>
  </si>
  <si>
    <t xml:space="preserve">Glass </t>
  </si>
  <si>
    <t>SHGC</t>
  </si>
  <si>
    <t>VLT</t>
  </si>
  <si>
    <t>Material</t>
  </si>
  <si>
    <t>Calculation of envelope area for each orientation</t>
  </si>
  <si>
    <t xml:space="preserve">Area </t>
  </si>
  <si>
    <t>U-value (W/m2.K)</t>
  </si>
  <si>
    <t xml:space="preserve">Non opaque (Glass) Area </t>
  </si>
  <si>
    <t>Opaque Area 1 (Wall)</t>
  </si>
  <si>
    <t>Opaque Area 1 ( Wall)</t>
  </si>
  <si>
    <t xml:space="preserve">No. of Openings </t>
  </si>
  <si>
    <t>Calculation of equivalent SHGC of non-opaque openings for each orientation</t>
  </si>
  <si>
    <t>H overhang</t>
  </si>
  <si>
    <t>V overhang</t>
  </si>
  <si>
    <t xml:space="preserve">PF overhang </t>
  </si>
  <si>
    <t>V right</t>
  </si>
  <si>
    <t>H left</t>
  </si>
  <si>
    <t>V left</t>
  </si>
  <si>
    <t xml:space="preserve">PF left </t>
  </si>
  <si>
    <t>ESF overhang</t>
  </si>
  <si>
    <t>ESF right</t>
  </si>
  <si>
    <t xml:space="preserve">ESF left </t>
  </si>
  <si>
    <t xml:space="preserve">ESF total </t>
  </si>
  <si>
    <t>SHGC eq</t>
  </si>
  <si>
    <t>W</t>
  </si>
  <si>
    <t>Calculation for Term-I</t>
  </si>
  <si>
    <t xml:space="preserve">Component </t>
  </si>
  <si>
    <t>Area (a)</t>
  </si>
  <si>
    <t>U - value (b)</t>
  </si>
  <si>
    <t xml:space="preserve">Orientation factor  (c ) </t>
  </si>
  <si>
    <t>a x b x c</t>
  </si>
  <si>
    <t>Total A</t>
  </si>
  <si>
    <t>Calculation for Term-II</t>
  </si>
  <si>
    <t>Total B</t>
  </si>
  <si>
    <t>SHGC eq (b)</t>
  </si>
  <si>
    <t>Total C</t>
  </si>
  <si>
    <t>Calculation for Term-III</t>
  </si>
  <si>
    <t>W/m2</t>
  </si>
  <si>
    <t xml:space="preserve">Max RETV </t>
  </si>
  <si>
    <t xml:space="preserve">Compliance Check </t>
  </si>
  <si>
    <t>Summary</t>
  </si>
  <si>
    <t>RETV</t>
  </si>
  <si>
    <t>U- Value of Glass</t>
  </si>
  <si>
    <t>U- Value of Wall</t>
  </si>
  <si>
    <t>Ahmedabad</t>
  </si>
  <si>
    <t>Kurnool</t>
  </si>
  <si>
    <t>Allahabad</t>
  </si>
  <si>
    <t>Amritsar</t>
  </si>
  <si>
    <t>Lucknow</t>
  </si>
  <si>
    <t>Aurangabad</t>
  </si>
  <si>
    <t>Ludhiana</t>
  </si>
  <si>
    <t>Bengaluru</t>
  </si>
  <si>
    <t>Chennai</t>
  </si>
  <si>
    <t>Barmer</t>
  </si>
  <si>
    <t>Belgaum</t>
  </si>
  <si>
    <t>Mangaluru</t>
  </si>
  <si>
    <t>Bhagalpur</t>
  </si>
  <si>
    <t>Mumbai</t>
  </si>
  <si>
    <t>Bhopal</t>
  </si>
  <si>
    <t>Nagpur</t>
  </si>
  <si>
    <t>Bhubaneshwar</t>
  </si>
  <si>
    <t>Nellore</t>
  </si>
  <si>
    <t>Bikaner</t>
  </si>
  <si>
    <t>Chandigarh</t>
  </si>
  <si>
    <t>Panjim</t>
  </si>
  <si>
    <t>Chitradurga</t>
  </si>
  <si>
    <t>Patna</t>
  </si>
  <si>
    <t>Dehradun</t>
  </si>
  <si>
    <t>Pune</t>
  </si>
  <si>
    <t>Dibrugarh</t>
  </si>
  <si>
    <t>Raipur</t>
  </si>
  <si>
    <t>Guwahati</t>
  </si>
  <si>
    <t>Rajkot</t>
  </si>
  <si>
    <t>Gorakhpur</t>
  </si>
  <si>
    <t>Ramagundam</t>
  </si>
  <si>
    <t>Gwalior</t>
  </si>
  <si>
    <t>Ranchi</t>
  </si>
  <si>
    <t>Hissar</t>
  </si>
  <si>
    <t>Ratnagiri</t>
  </si>
  <si>
    <t>Raxaul</t>
  </si>
  <si>
    <t>Imphal</t>
  </si>
  <si>
    <t>Saharanpur</t>
  </si>
  <si>
    <t>Indore</t>
  </si>
  <si>
    <t>Jabalpur</t>
  </si>
  <si>
    <t>Sholapur</t>
  </si>
  <si>
    <t>Jagdelpur</t>
  </si>
  <si>
    <t>Jaipur</t>
  </si>
  <si>
    <t>Jaisalmer</t>
  </si>
  <si>
    <t>Surat</t>
  </si>
  <si>
    <t>Jalandhar</t>
  </si>
  <si>
    <t>Tezpur</t>
  </si>
  <si>
    <t>Jamnagar</t>
  </si>
  <si>
    <t>Tiruchirappalli</t>
  </si>
  <si>
    <t>Jodhpur</t>
  </si>
  <si>
    <t>Trivandrum</t>
  </si>
  <si>
    <t>Jorhat</t>
  </si>
  <si>
    <t>Tuticorin</t>
  </si>
  <si>
    <t>Kochi</t>
  </si>
  <si>
    <t>Kolkata</t>
  </si>
  <si>
    <t>Vadodara</t>
  </si>
  <si>
    <t>Kota</t>
  </si>
  <si>
    <t>Veraval</t>
  </si>
  <si>
    <t>Vishakhapatnam</t>
  </si>
  <si>
    <t>New Delhi</t>
  </si>
  <si>
    <t>Location</t>
  </si>
  <si>
    <t>Latitude
(&gt; 23.5/ &lt; 23.5)</t>
  </si>
  <si>
    <t>&lt;23.5</t>
  </si>
  <si>
    <t>&gt;23.5</t>
  </si>
  <si>
    <t>Name</t>
  </si>
  <si>
    <t xml:space="preserve">Window/Door/Ventilator </t>
  </si>
  <si>
    <t>Door</t>
  </si>
  <si>
    <t xml:space="preserve">Frame </t>
  </si>
  <si>
    <t>Total</t>
  </si>
  <si>
    <t>Window-Casement</t>
  </si>
  <si>
    <t>Window-2 pane</t>
  </si>
  <si>
    <t>Window-3 pane</t>
  </si>
  <si>
    <t xml:space="preserve">Openable Area </t>
  </si>
  <si>
    <t>Total Opening area (m2)</t>
  </si>
  <si>
    <t>Typical Dwelling Unit</t>
  </si>
  <si>
    <t>Type of DU</t>
  </si>
  <si>
    <t>No of DUs</t>
  </si>
  <si>
    <t xml:space="preserve">Block/Tower Details </t>
  </si>
  <si>
    <t>U value (W/m2-K)</t>
  </si>
  <si>
    <t>North</t>
  </si>
  <si>
    <t xml:space="preserve">Window/Door/Ventilator Name
</t>
  </si>
  <si>
    <t>Opening Details</t>
  </si>
  <si>
    <t>Non-Opaque (Glass) Area</t>
  </si>
  <si>
    <t xml:space="preserve">Wall Details </t>
  </si>
  <si>
    <t>Total Envelope Area (m2)</t>
  </si>
  <si>
    <t>Envelope height (m)</t>
  </si>
  <si>
    <t>Envelope Length (m)</t>
  </si>
  <si>
    <t>Opaque Area 1 (Frame)</t>
  </si>
  <si>
    <t>South</t>
  </si>
  <si>
    <t>East</t>
  </si>
  <si>
    <t>West</t>
  </si>
  <si>
    <t>Glass width (m)</t>
  </si>
  <si>
    <t>Glass height (m)</t>
  </si>
  <si>
    <t>Orientation</t>
  </si>
  <si>
    <t>Orientation factor (ω)</t>
  </si>
  <si>
    <t>(337.6˚–22.5˚)</t>
  </si>
  <si>
    <t>North-east</t>
  </si>
  <si>
    <t>South-east</t>
  </si>
  <si>
    <t>South-west</t>
  </si>
  <si>
    <t>North-west</t>
  </si>
  <si>
    <t>Latitudes ≥23.5˚N</t>
  </si>
  <si>
    <t>Latitudes &lt;23.5˚N</t>
  </si>
  <si>
    <t>Opaque Area 2 ( Frame in Windows/Doors)</t>
  </si>
  <si>
    <t>Opaque Area 2 ( Frame in  Windows/Doors)</t>
  </si>
  <si>
    <t>Opaque Area 2 (Frame in  Windows/Doors)</t>
  </si>
  <si>
    <t>Window/Door/Ventilator Name</t>
  </si>
  <si>
    <t>Glass area (m2)</t>
  </si>
  <si>
    <t>Insert additional Rows above, if required.</t>
  </si>
  <si>
    <t>Table 10: ENS,2018</t>
  </si>
  <si>
    <t>≥1</t>
  </si>
  <si>
    <t>(292.6˚– 337.5˚)</t>
  </si>
  <si>
    <t>(247.6˚– 292.5˚)</t>
  </si>
  <si>
    <t>(202.6˚– 247.5˚)</t>
  </si>
  <si>
    <t>(157.6˚– 202.5˚)</t>
  </si>
  <si>
    <t>(112.6˚– 157.5˚)</t>
  </si>
  <si>
    <t>(67.6˚– 112.5˚)</t>
  </si>
  <si>
    <t>(22.6˚– 67.5˚)</t>
  </si>
  <si>
    <t>PF Overhang</t>
  </si>
  <si>
    <t>Table 11: ENS,2018</t>
  </si>
  <si>
    <t>Table 12: ENS,2018</t>
  </si>
  <si>
    <t>External Shading Factor for Overhang (ESF overhang) for LAT &lt; 23.5˚N</t>
  </si>
  <si>
    <t>External Shading Factor for Overhang (ESF overhang) for LAT ≥ 23.5˚N</t>
  </si>
  <si>
    <t>External Shading Factor for Side Fin-Right (ESF right) for LAT ≥ 23.5˚N</t>
  </si>
  <si>
    <t>PF right</t>
  </si>
  <si>
    <t>Table 13: ENS,2018</t>
  </si>
  <si>
    <t>External Shading Factor for Side Fin-Right (ESFright) for LAT&lt;23.5˚N</t>
  </si>
  <si>
    <t>Table 14: ENS,2018</t>
  </si>
  <si>
    <t>External Shading Factor for Side Fin-Left (ESFleft) for LAT ≥ 23.5˚N</t>
  </si>
  <si>
    <t>External Shading Factor for Side Fin-Left (ESFleft) for LAT&lt;23.5˚N</t>
  </si>
  <si>
    <t>a</t>
  </si>
  <si>
    <t>b</t>
  </si>
  <si>
    <t>c</t>
  </si>
  <si>
    <t>Composite</t>
  </si>
  <si>
    <t>Hot-Dry</t>
  </si>
  <si>
    <t>Warm-Humid</t>
  </si>
  <si>
    <t>Temperate</t>
  </si>
  <si>
    <t>Climate Zone</t>
  </si>
  <si>
    <t>Coefficients (a, b, and c) for RETV formula</t>
  </si>
  <si>
    <t>North-East</t>
  </si>
  <si>
    <t>North-West</t>
  </si>
  <si>
    <t>South-East</t>
  </si>
  <si>
    <t>South-West</t>
  </si>
  <si>
    <t xml:space="preserve">Climatic Zone </t>
  </si>
  <si>
    <t>Climatic Zone</t>
  </si>
  <si>
    <t xml:space="preserve">RETV </t>
  </si>
  <si>
    <t xml:space="preserve">RETV Obtained </t>
  </si>
  <si>
    <t>A ev</t>
  </si>
  <si>
    <t>Calculation of RETV</t>
  </si>
  <si>
    <r>
      <rPr>
        <u/>
        <sz val="12"/>
        <color theme="1"/>
        <rFont val="Calibri"/>
        <family val="2"/>
        <scheme val="minor"/>
      </rPr>
      <t>[(a x Total A) + (b x Total B) + (c x Total C)]</t>
    </r>
    <r>
      <rPr>
        <sz val="12"/>
        <color theme="1"/>
        <rFont val="Calibri"/>
        <family val="2"/>
        <scheme val="minor"/>
      </rPr>
      <t xml:space="preserve">                                         </t>
    </r>
  </si>
  <si>
    <t>N</t>
  </si>
  <si>
    <t>S</t>
  </si>
  <si>
    <t>E</t>
  </si>
  <si>
    <t>→ N</t>
  </si>
  <si>
    <t>H right</t>
  </si>
  <si>
    <t xml:space="preserve">Works only when it is the same row </t>
  </si>
  <si>
    <t>Greater</t>
  </si>
  <si>
    <t>Lesser</t>
  </si>
  <si>
    <t xml:space="preserve">Orientation Factor </t>
  </si>
  <si>
    <t xml:space="preserve">Greater </t>
  </si>
  <si>
    <t>Area</t>
  </si>
  <si>
    <t>W/m2-K</t>
  </si>
  <si>
    <t>Glass area in opening (m2)</t>
  </si>
  <si>
    <t>Total Glass area in opening (m2)</t>
  </si>
  <si>
    <t>Opaque area (m2)</t>
  </si>
  <si>
    <t>Total Opaque area (m2)</t>
  </si>
  <si>
    <t>Area of Dwelling unit (m2)</t>
  </si>
  <si>
    <t>Total Area (m2)</t>
  </si>
  <si>
    <t>Cells in yellow are to be filled-in by the project team</t>
  </si>
  <si>
    <t xml:space="preserve">Cells in blue are calculations value and will be Automatically updated. </t>
  </si>
  <si>
    <t xml:space="preserve">The Sheet "RETV Value" gives the final value. </t>
  </si>
  <si>
    <t>Introduction</t>
  </si>
  <si>
    <t>Window/Door</t>
  </si>
  <si>
    <t>Other</t>
  </si>
  <si>
    <t xml:space="preserve">RETV value should be calculated for each tower in the Project. </t>
  </si>
  <si>
    <t xml:space="preserve">Kindly Note: 
1. One excel book can be used for filling details of only one tower. 
2. Towers with similar orientations can consider calculations done for a single tower. 
3. RETV calculations are not applicable for Cold climate zone </t>
  </si>
  <si>
    <t xml:space="preserve">*Source: ENS,2018 </t>
  </si>
  <si>
    <t xml:space="preserve">In this outline, the length of south facing walls = 12 + 3 = 15 m. So, while filling the template, 15m to be mentioned in Envelope Details. </t>
  </si>
  <si>
    <t xml:space="preserve">Example: The following outlines indicate the directions to be considered for calculations. </t>
  </si>
  <si>
    <t xml:space="preserve">This template has been developed to calculate RETV value for IGBC Green Homes Version 3 as per 
Eco-Niwas Samhita,2018 (ENS,2018).  </t>
  </si>
  <si>
    <t xml:space="preserve">Cells in grey have a list of options to be selected from Dropdown </t>
  </si>
  <si>
    <t xml:space="preserve">Door-Window Schedule </t>
  </si>
  <si>
    <t>ESF side fin</t>
  </si>
  <si>
    <t>Reference figures*</t>
  </si>
  <si>
    <t>W1</t>
  </si>
  <si>
    <t>W2</t>
  </si>
  <si>
    <t>W3</t>
  </si>
  <si>
    <t>W6</t>
  </si>
  <si>
    <t>W7</t>
  </si>
  <si>
    <t>W8</t>
  </si>
  <si>
    <t>W9</t>
  </si>
  <si>
    <t>W10</t>
  </si>
  <si>
    <t>W11</t>
  </si>
  <si>
    <t>W12</t>
  </si>
  <si>
    <t>W13</t>
  </si>
  <si>
    <t>W14</t>
  </si>
  <si>
    <t>W15</t>
  </si>
  <si>
    <t>W16</t>
  </si>
  <si>
    <t>W17</t>
  </si>
  <si>
    <t>W18</t>
  </si>
  <si>
    <t>W19</t>
  </si>
  <si>
    <t>Tower A</t>
  </si>
  <si>
    <t>1st Version: 28 July 2020</t>
  </si>
  <si>
    <t>WWR</t>
  </si>
  <si>
    <t>&lt;0.1</t>
  </si>
  <si>
    <t>0.1-0.19</t>
  </si>
  <si>
    <t>0.2-0.29</t>
  </si>
  <si>
    <t>0.3-0.39</t>
  </si>
  <si>
    <t>0.4-0.49</t>
  </si>
  <si>
    <t>0.5-0.59</t>
  </si>
  <si>
    <t>0.6-0.69</t>
  </si>
  <si>
    <t>0.7-0.79</t>
  </si>
  <si>
    <t>0.8-0.89</t>
  </si>
  <si>
    <t>0.9-0.99</t>
  </si>
  <si>
    <t>No. of floors</t>
  </si>
  <si>
    <t>W20</t>
  </si>
  <si>
    <t>W21</t>
  </si>
  <si>
    <t>W22</t>
  </si>
  <si>
    <t>W23</t>
  </si>
  <si>
    <t>W24</t>
  </si>
  <si>
    <t>W25</t>
  </si>
  <si>
    <t>W26</t>
  </si>
  <si>
    <t>W27</t>
  </si>
  <si>
    <t>W28</t>
  </si>
  <si>
    <t>W29</t>
  </si>
  <si>
    <t>W30</t>
  </si>
  <si>
    <t>W31</t>
  </si>
  <si>
    <t>D1</t>
  </si>
  <si>
    <t>D</t>
  </si>
  <si>
    <t>V</t>
  </si>
  <si>
    <t>200 mm AAC blocks with plaster on both sides</t>
  </si>
  <si>
    <t>4 mm thick PVC panel</t>
  </si>
  <si>
    <t>W32</t>
  </si>
  <si>
    <t>Last Modified: 30 April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</si>
</sst>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sz val="11"/>
      <color theme="1"/>
      <name val="Calibri"/>
      <family val="2"/>
    </font>
    <font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rgb="FFFFEB9C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A66BD3"/>
        <bgColor indexed="64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7" fillId="3" borderId="0" applyNumberFormat="0" applyBorder="0" applyAlignment="0" applyProtection="0"/>
    <xf numFmtId="0" fontId="1" fillId="8" borderId="0" applyNumberFormat="0" applyBorder="0" applyAlignment="0" applyProtection="0"/>
  </cellStyleXfs>
  <cellXfs count="363">
    <xf numFmtId="0" fontId="0" fillId="0" borderId="0" xfId="0"/>
    <xf numFmtId="0" fontId="6" fillId="0" borderId="0" xfId="0" applyFont="1"/>
    <xf numFmtId="0" fontId="6" fillId="0" borderId="0" xfId="0" applyFont="1" applyAlignment="1">
      <alignment horizontal="center" vertical="center" wrapText="1"/>
    </xf>
    <xf numFmtId="0" fontId="4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6" fillId="4" borderId="13" xfId="0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/>
    </xf>
    <xf numFmtId="9" fontId="0" fillId="0" borderId="0" xfId="0" applyNumberFormat="1"/>
    <xf numFmtId="0" fontId="6" fillId="0" borderId="0" xfId="0" applyFont="1" applyAlignment="1">
      <alignment horizontal="center"/>
    </xf>
    <xf numFmtId="0" fontId="0" fillId="0" borderId="13" xfId="0" applyBorder="1"/>
    <xf numFmtId="0" fontId="0" fillId="0" borderId="14" xfId="0" applyBorder="1"/>
    <xf numFmtId="0" fontId="0" fillId="0" borderId="21" xfId="0" applyBorder="1"/>
    <xf numFmtId="0" fontId="0" fillId="0" borderId="0" xfId="0" applyAlignment="1">
      <alignment horizontal="center"/>
    </xf>
    <xf numFmtId="0" fontId="0" fillId="0" borderId="15" xfId="0" applyBorder="1"/>
    <xf numFmtId="0" fontId="0" fillId="0" borderId="32" xfId="0" applyBorder="1"/>
    <xf numFmtId="0" fontId="0" fillId="0" borderId="22" xfId="0" applyBorder="1"/>
    <xf numFmtId="2" fontId="6" fillId="4" borderId="13" xfId="0" applyNumberFormat="1" applyFont="1" applyFill="1" applyBorder="1" applyAlignment="1">
      <alignment horizontal="center" vertical="center"/>
    </xf>
    <xf numFmtId="0" fontId="4" fillId="0" borderId="38" xfId="0" applyFont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 wrapText="1"/>
    </xf>
    <xf numFmtId="2" fontId="6" fillId="4" borderId="13" xfId="0" applyNumberFormat="1" applyFont="1" applyFill="1" applyBorder="1" applyAlignment="1">
      <alignment horizontal="center" vertical="center" wrapText="1"/>
    </xf>
    <xf numFmtId="0" fontId="6" fillId="4" borderId="16" xfId="0" applyFont="1" applyFill="1" applyBorder="1"/>
    <xf numFmtId="0" fontId="6" fillId="4" borderId="12" xfId="0" applyFont="1" applyFill="1" applyBorder="1"/>
    <xf numFmtId="0" fontId="6" fillId="4" borderId="40" xfId="0" applyFont="1" applyFill="1" applyBorder="1"/>
    <xf numFmtId="0" fontId="6" fillId="4" borderId="41" xfId="0" applyFont="1" applyFill="1" applyBorder="1"/>
    <xf numFmtId="0" fontId="4" fillId="0" borderId="44" xfId="0" applyFont="1" applyBorder="1" applyAlignment="1">
      <alignment horizontal="center" vertical="center" wrapText="1"/>
    </xf>
    <xf numFmtId="2" fontId="6" fillId="0" borderId="20" xfId="0" applyNumberFormat="1" applyFont="1" applyBorder="1" applyAlignment="1">
      <alignment horizontal="center" vertical="center" wrapText="1"/>
    </xf>
    <xf numFmtId="0" fontId="0" fillId="5" borderId="15" xfId="0" applyFill="1" applyBorder="1" applyAlignment="1">
      <alignment horizontal="center"/>
    </xf>
    <xf numFmtId="0" fontId="0" fillId="5" borderId="22" xfId="0" applyFill="1" applyBorder="1" applyAlignment="1">
      <alignment horizontal="center"/>
    </xf>
    <xf numFmtId="0" fontId="0" fillId="5" borderId="31" xfId="0" applyFill="1" applyBorder="1" applyAlignment="1">
      <alignment horizontal="center"/>
    </xf>
    <xf numFmtId="0" fontId="6" fillId="4" borderId="14" xfId="0" applyFont="1" applyFill="1" applyBorder="1" applyAlignment="1">
      <alignment horizontal="center"/>
    </xf>
    <xf numFmtId="0" fontId="4" fillId="0" borderId="13" xfId="0" applyFont="1" applyBorder="1"/>
    <xf numFmtId="0" fontId="4" fillId="0" borderId="15" xfId="0" applyFont="1" applyBorder="1"/>
    <xf numFmtId="2" fontId="6" fillId="4" borderId="15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2" fontId="6" fillId="5" borderId="13" xfId="0" applyNumberFormat="1" applyFont="1" applyFill="1" applyBorder="1" applyAlignment="1">
      <alignment horizontal="center"/>
    </xf>
    <xf numFmtId="0" fontId="6" fillId="0" borderId="26" xfId="0" applyFont="1" applyBorder="1" applyAlignment="1">
      <alignment vertical="center" wrapText="1"/>
    </xf>
    <xf numFmtId="0" fontId="6" fillId="5" borderId="13" xfId="0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8" fillId="0" borderId="0" xfId="0" applyFont="1"/>
    <xf numFmtId="0" fontId="13" fillId="0" borderId="14" xfId="0" applyFont="1" applyBorder="1"/>
    <xf numFmtId="0" fontId="13" fillId="0" borderId="21" xfId="0" applyFont="1" applyBorder="1"/>
    <xf numFmtId="0" fontId="4" fillId="0" borderId="14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0" fillId="0" borderId="51" xfId="0" applyBorder="1" applyAlignment="1">
      <alignment wrapText="1"/>
    </xf>
    <xf numFmtId="0" fontId="0" fillId="0" borderId="51" xfId="0" applyBorder="1"/>
    <xf numFmtId="0" fontId="6" fillId="0" borderId="0" xfId="0" applyFont="1" applyAlignment="1">
      <alignment wrapText="1"/>
    </xf>
    <xf numFmtId="0" fontId="0" fillId="5" borderId="13" xfId="0" applyFill="1" applyBorder="1" applyAlignment="1">
      <alignment horizontal="center"/>
    </xf>
    <xf numFmtId="0" fontId="15" fillId="12" borderId="32" xfId="2" applyFont="1" applyFill="1" applyBorder="1" applyAlignment="1">
      <alignment horizontal="center"/>
    </xf>
    <xf numFmtId="0" fontId="6" fillId="0" borderId="18" xfId="0" applyFont="1" applyBorder="1"/>
    <xf numFmtId="0" fontId="11" fillId="4" borderId="17" xfId="0" applyFont="1" applyFill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2" fontId="6" fillId="0" borderId="20" xfId="0" applyNumberFormat="1" applyFont="1" applyBorder="1"/>
    <xf numFmtId="2" fontId="6" fillId="0" borderId="52" xfId="0" applyNumberFormat="1" applyFont="1" applyBorder="1"/>
    <xf numFmtId="2" fontId="6" fillId="4" borderId="49" xfId="0" applyNumberFormat="1" applyFont="1" applyFill="1" applyBorder="1" applyAlignment="1">
      <alignment horizontal="center" vertical="center"/>
    </xf>
    <xf numFmtId="2" fontId="0" fillId="0" borderId="27" xfId="0" applyNumberFormat="1" applyBorder="1"/>
    <xf numFmtId="2" fontId="0" fillId="0" borderId="53" xfId="0" applyNumberFormat="1" applyBorder="1"/>
    <xf numFmtId="2" fontId="6" fillId="5" borderId="15" xfId="0" applyNumberFormat="1" applyFont="1" applyFill="1" applyBorder="1" applyAlignment="1">
      <alignment horizontal="center"/>
    </xf>
    <xf numFmtId="0" fontId="0" fillId="13" borderId="13" xfId="3" applyFont="1" applyFill="1" applyBorder="1" applyAlignment="1">
      <alignment horizontal="center" vertical="center" wrapText="1"/>
    </xf>
    <xf numFmtId="0" fontId="0" fillId="13" borderId="17" xfId="3" applyFont="1" applyFill="1" applyBorder="1" applyAlignment="1">
      <alignment horizontal="center" vertical="center" wrapText="1"/>
    </xf>
    <xf numFmtId="0" fontId="0" fillId="13" borderId="14" xfId="3" applyFont="1" applyFill="1" applyBorder="1" applyAlignment="1">
      <alignment horizontal="center" vertical="center" wrapText="1"/>
    </xf>
    <xf numFmtId="0" fontId="0" fillId="13" borderId="21" xfId="3" applyFont="1" applyFill="1" applyBorder="1" applyAlignment="1">
      <alignment horizontal="center" vertical="center" wrapText="1"/>
    </xf>
    <xf numFmtId="0" fontId="0" fillId="13" borderId="18" xfId="3" applyFont="1" applyFill="1" applyBorder="1" applyAlignment="1">
      <alignment horizontal="center" vertical="center" wrapText="1"/>
    </xf>
    <xf numFmtId="0" fontId="0" fillId="13" borderId="43" xfId="3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/>
    </xf>
    <xf numFmtId="0" fontId="6" fillId="11" borderId="13" xfId="0" applyFont="1" applyFill="1" applyBorder="1" applyAlignment="1">
      <alignment horizontal="center"/>
    </xf>
    <xf numFmtId="0" fontId="6" fillId="9" borderId="13" xfId="0" applyFont="1" applyFill="1" applyBorder="1" applyAlignment="1">
      <alignment horizontal="center"/>
    </xf>
    <xf numFmtId="0" fontId="0" fillId="13" borderId="24" xfId="3" applyFont="1" applyFill="1" applyBorder="1" applyAlignment="1">
      <alignment horizontal="center" vertical="center" wrapText="1"/>
    </xf>
    <xf numFmtId="0" fontId="6" fillId="11" borderId="49" xfId="0" applyFont="1" applyFill="1" applyBorder="1" applyAlignment="1">
      <alignment horizontal="center"/>
    </xf>
    <xf numFmtId="0" fontId="6" fillId="4" borderId="49" xfId="0" applyFont="1" applyFill="1" applyBorder="1" applyAlignment="1">
      <alignment horizontal="center" vertical="center"/>
    </xf>
    <xf numFmtId="0" fontId="12" fillId="13" borderId="24" xfId="0" applyFont="1" applyFill="1" applyBorder="1" applyAlignment="1">
      <alignment horizontal="center" vertical="center" wrapText="1"/>
    </xf>
    <xf numFmtId="0" fontId="12" fillId="13" borderId="20" xfId="0" applyFont="1" applyFill="1" applyBorder="1" applyAlignment="1">
      <alignment horizontal="center" vertical="center" wrapText="1"/>
    </xf>
    <xf numFmtId="0" fontId="12" fillId="13" borderId="52" xfId="0" applyFont="1" applyFill="1" applyBorder="1" applyAlignment="1">
      <alignment horizontal="center" vertical="center" wrapText="1"/>
    </xf>
    <xf numFmtId="0" fontId="0" fillId="0" borderId="28" xfId="3" applyFont="1" applyFill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6" fillId="0" borderId="6" xfId="0" applyFont="1" applyBorder="1" applyAlignment="1">
      <alignment vertical="center" wrapText="1"/>
    </xf>
    <xf numFmtId="0" fontId="0" fillId="0" borderId="7" xfId="0" applyBorder="1"/>
    <xf numFmtId="0" fontId="9" fillId="0" borderId="7" xfId="0" applyFont="1" applyBorder="1"/>
    <xf numFmtId="2" fontId="6" fillId="0" borderId="7" xfId="0" applyNumberFormat="1" applyFont="1" applyBorder="1" applyAlignment="1">
      <alignment horizontal="center" vertical="center" wrapText="1"/>
    </xf>
    <xf numFmtId="2" fontId="6" fillId="0" borderId="7" xfId="0" applyNumberFormat="1" applyFont="1" applyBorder="1"/>
    <xf numFmtId="2" fontId="6" fillId="5" borderId="23" xfId="0" applyNumberFormat="1" applyFont="1" applyFill="1" applyBorder="1" applyAlignment="1">
      <alignment horizontal="center"/>
    </xf>
    <xf numFmtId="0" fontId="16" fillId="4" borderId="13" xfId="0" applyFont="1" applyFill="1" applyBorder="1" applyAlignment="1">
      <alignment horizontal="center" vertical="center" wrapText="1"/>
    </xf>
    <xf numFmtId="2" fontId="16" fillId="4" borderId="13" xfId="0" applyNumberFormat="1" applyFont="1" applyFill="1" applyBorder="1" applyAlignment="1">
      <alignment horizontal="center" vertical="center" wrapText="1"/>
    </xf>
    <xf numFmtId="2" fontId="16" fillId="4" borderId="15" xfId="0" applyNumberFormat="1" applyFont="1" applyFill="1" applyBorder="1" applyAlignment="1">
      <alignment horizontal="center" vertical="center" wrapText="1"/>
    </xf>
    <xf numFmtId="0" fontId="16" fillId="4" borderId="17" xfId="0" applyFont="1" applyFill="1" applyBorder="1" applyAlignment="1">
      <alignment horizontal="left" vertical="center" wrapText="1"/>
    </xf>
    <xf numFmtId="2" fontId="16" fillId="4" borderId="17" xfId="0" applyNumberFormat="1" applyFont="1" applyFill="1" applyBorder="1" applyAlignment="1">
      <alignment horizontal="center" vertical="center" wrapText="1"/>
    </xf>
    <xf numFmtId="2" fontId="16" fillId="4" borderId="19" xfId="0" applyNumberFormat="1" applyFont="1" applyFill="1" applyBorder="1" applyAlignment="1">
      <alignment horizontal="center" vertical="center" wrapText="1"/>
    </xf>
    <xf numFmtId="2" fontId="6" fillId="5" borderId="13" xfId="0" applyNumberFormat="1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6" fillId="0" borderId="47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6" fillId="0" borderId="53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0" fillId="0" borderId="54" xfId="0" applyBorder="1"/>
    <xf numFmtId="0" fontId="0" fillId="0" borderId="55" xfId="0" applyBorder="1"/>
    <xf numFmtId="0" fontId="0" fillId="0" borderId="12" xfId="0" applyBorder="1"/>
    <xf numFmtId="0" fontId="5" fillId="7" borderId="9" xfId="1" applyFont="1" applyFill="1" applyBorder="1" applyAlignment="1">
      <alignment vertical="center"/>
    </xf>
    <xf numFmtId="0" fontId="5" fillId="7" borderId="10" xfId="1" applyFont="1" applyFill="1" applyBorder="1" applyAlignment="1">
      <alignment vertical="center"/>
    </xf>
    <xf numFmtId="0" fontId="5" fillId="7" borderId="11" xfId="1" applyFont="1" applyFill="1" applyBorder="1" applyAlignment="1">
      <alignment vertical="center"/>
    </xf>
    <xf numFmtId="0" fontId="5" fillId="7" borderId="10" xfId="1" applyFont="1" applyFill="1" applyBorder="1" applyAlignment="1">
      <alignment vertical="center" wrapText="1"/>
    </xf>
    <xf numFmtId="0" fontId="5" fillId="7" borderId="11" xfId="1" applyFont="1" applyFill="1" applyBorder="1" applyAlignment="1">
      <alignment vertical="center" wrapText="1"/>
    </xf>
    <xf numFmtId="0" fontId="5" fillId="7" borderId="1" xfId="1" applyFont="1" applyFill="1" applyBorder="1" applyAlignment="1">
      <alignment vertical="center"/>
    </xf>
    <xf numFmtId="0" fontId="5" fillId="7" borderId="2" xfId="1" applyFont="1" applyFill="1" applyBorder="1" applyAlignment="1">
      <alignment vertical="center"/>
    </xf>
    <xf numFmtId="0" fontId="5" fillId="7" borderId="3" xfId="1" applyFont="1" applyFill="1" applyBorder="1" applyAlignment="1">
      <alignment vertical="center"/>
    </xf>
    <xf numFmtId="0" fontId="4" fillId="0" borderId="28" xfId="0" applyFont="1" applyBorder="1" applyAlignment="1">
      <alignment vertical="center"/>
    </xf>
    <xf numFmtId="0" fontId="4" fillId="0" borderId="29" xfId="0" applyFont="1" applyBorder="1" applyAlignment="1">
      <alignment vertical="center"/>
    </xf>
    <xf numFmtId="0" fontId="4" fillId="0" borderId="29" xfId="0" applyFont="1" applyBorder="1"/>
    <xf numFmtId="0" fontId="4" fillId="0" borderId="31" xfId="0" applyFont="1" applyBorder="1"/>
    <xf numFmtId="0" fontId="4" fillId="0" borderId="31" xfId="0" applyFont="1" applyBorder="1" applyAlignment="1">
      <alignment vertical="center"/>
    </xf>
    <xf numFmtId="0" fontId="4" fillId="0" borderId="14" xfId="0" applyFont="1" applyBorder="1" applyAlignment="1">
      <alignment vertical="center"/>
    </xf>
    <xf numFmtId="0" fontId="6" fillId="0" borderId="9" xfId="0" applyFont="1" applyBorder="1"/>
    <xf numFmtId="0" fontId="6" fillId="0" borderId="10" xfId="0" applyFont="1" applyBorder="1"/>
    <xf numFmtId="0" fontId="6" fillId="0" borderId="11" xfId="0" applyFont="1" applyBorder="1"/>
    <xf numFmtId="0" fontId="4" fillId="0" borderId="9" xfId="0" applyFont="1" applyBorder="1"/>
    <xf numFmtId="0" fontId="4" fillId="0" borderId="10" xfId="0" applyFont="1" applyBorder="1"/>
    <xf numFmtId="0" fontId="4" fillId="0" borderId="11" xfId="0" applyFont="1" applyBorder="1"/>
    <xf numFmtId="2" fontId="0" fillId="5" borderId="29" xfId="0" applyNumberFormat="1" applyFill="1" applyBorder="1" applyAlignment="1">
      <alignment horizontal="center"/>
    </xf>
    <xf numFmtId="2" fontId="0" fillId="5" borderId="13" xfId="0" applyNumberFormat="1" applyFill="1" applyBorder="1" applyAlignment="1">
      <alignment horizontal="center"/>
    </xf>
    <xf numFmtId="2" fontId="0" fillId="5" borderId="32" xfId="0" applyNumberFormat="1" applyFill="1" applyBorder="1" applyAlignment="1">
      <alignment horizontal="center"/>
    </xf>
    <xf numFmtId="2" fontId="11" fillId="5" borderId="13" xfId="0" applyNumberFormat="1" applyFont="1" applyFill="1" applyBorder="1" applyAlignment="1">
      <alignment horizontal="center"/>
    </xf>
    <xf numFmtId="0" fontId="4" fillId="0" borderId="24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52" xfId="0" applyFont="1" applyBorder="1" applyAlignment="1">
      <alignment horizontal="center" vertical="center"/>
    </xf>
    <xf numFmtId="0" fontId="0" fillId="0" borderId="9" xfId="0" applyBorder="1"/>
    <xf numFmtId="0" fontId="0" fillId="0" borderId="10" xfId="0" applyBorder="1"/>
    <xf numFmtId="2" fontId="10" fillId="10" borderId="23" xfId="0" applyNumberFormat="1" applyFont="1" applyFill="1" applyBorder="1" applyAlignment="1">
      <alignment horizontal="center"/>
    </xf>
    <xf numFmtId="2" fontId="0" fillId="5" borderId="31" xfId="0" applyNumberFormat="1" applyFill="1" applyBorder="1" applyAlignment="1">
      <alignment horizontal="center"/>
    </xf>
    <xf numFmtId="2" fontId="0" fillId="5" borderId="49" xfId="0" applyNumberFormat="1" applyFill="1" applyBorder="1"/>
    <xf numFmtId="0" fontId="0" fillId="5" borderId="49" xfId="0" applyFill="1" applyBorder="1"/>
    <xf numFmtId="0" fontId="4" fillId="0" borderId="13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2" fontId="0" fillId="0" borderId="14" xfId="0" applyNumberFormat="1" applyBorder="1" applyAlignment="1">
      <alignment vertical="center"/>
    </xf>
    <xf numFmtId="0" fontId="6" fillId="0" borderId="28" xfId="0" applyFont="1" applyBorder="1" applyAlignment="1">
      <alignment vertical="center"/>
    </xf>
    <xf numFmtId="0" fontId="6" fillId="0" borderId="29" xfId="0" applyFont="1" applyBorder="1"/>
    <xf numFmtId="0" fontId="6" fillId="0" borderId="14" xfId="0" applyFont="1" applyBorder="1" applyAlignment="1">
      <alignment vertical="center"/>
    </xf>
    <xf numFmtId="0" fontId="6" fillId="0" borderId="13" xfId="0" applyFont="1" applyBorder="1"/>
    <xf numFmtId="0" fontId="6" fillId="0" borderId="42" xfId="0" applyFont="1" applyBorder="1" applyAlignment="1">
      <alignment vertical="center"/>
    </xf>
    <xf numFmtId="0" fontId="6" fillId="0" borderId="26" xfId="0" applyFont="1" applyBorder="1" applyAlignment="1">
      <alignment vertical="center"/>
    </xf>
    <xf numFmtId="0" fontId="6" fillId="0" borderId="32" xfId="0" applyFont="1" applyBorder="1"/>
    <xf numFmtId="0" fontId="6" fillId="0" borderId="44" xfId="0" applyFont="1" applyBorder="1" applyAlignment="1">
      <alignment vertical="center"/>
    </xf>
    <xf numFmtId="2" fontId="6" fillId="9" borderId="20" xfId="0" applyNumberFormat="1" applyFont="1" applyFill="1" applyBorder="1" applyAlignment="1">
      <alignment horizontal="center"/>
    </xf>
    <xf numFmtId="0" fontId="0" fillId="0" borderId="6" xfId="0" applyBorder="1"/>
    <xf numFmtId="0" fontId="9" fillId="0" borderId="0" xfId="0" applyFont="1"/>
    <xf numFmtId="0" fontId="4" fillId="0" borderId="44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2" fontId="10" fillId="10" borderId="56" xfId="0" applyNumberFormat="1" applyFont="1" applyFill="1" applyBorder="1" applyAlignment="1">
      <alignment horizontal="center"/>
    </xf>
    <xf numFmtId="0" fontId="6" fillId="0" borderId="21" xfId="0" applyFont="1" applyBorder="1" applyAlignment="1">
      <alignment vertical="center"/>
    </xf>
    <xf numFmtId="164" fontId="0" fillId="5" borderId="29" xfId="0" applyNumberFormat="1" applyFill="1" applyBorder="1" applyAlignment="1">
      <alignment horizontal="center"/>
    </xf>
    <xf numFmtId="164" fontId="0" fillId="5" borderId="32" xfId="0" applyNumberFormat="1" applyFill="1" applyBorder="1" applyAlignment="1">
      <alignment horizontal="center"/>
    </xf>
    <xf numFmtId="2" fontId="0" fillId="5" borderId="15" xfId="0" applyNumberFormat="1" applyFill="1" applyBorder="1" applyAlignment="1">
      <alignment horizontal="center"/>
    </xf>
    <xf numFmtId="2" fontId="0" fillId="5" borderId="22" xfId="0" applyNumberFormat="1" applyFill="1" applyBorder="1" applyAlignment="1">
      <alignment horizontal="center"/>
    </xf>
    <xf numFmtId="0" fontId="0" fillId="5" borderId="50" xfId="0" applyFill="1" applyBorder="1" applyAlignment="1">
      <alignment horizontal="center"/>
    </xf>
    <xf numFmtId="0" fontId="0" fillId="0" borderId="36" xfId="0" applyBorder="1"/>
    <xf numFmtId="0" fontId="0" fillId="0" borderId="50" xfId="0" applyBorder="1"/>
    <xf numFmtId="0" fontId="4" fillId="0" borderId="11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/>
    </xf>
    <xf numFmtId="0" fontId="13" fillId="0" borderId="13" xfId="0" applyFont="1" applyBorder="1" applyAlignment="1">
      <alignment horizontal="center"/>
    </xf>
    <xf numFmtId="0" fontId="13" fillId="0" borderId="32" xfId="0" applyFont="1" applyBorder="1" applyAlignment="1">
      <alignment horizontal="center"/>
    </xf>
    <xf numFmtId="0" fontId="13" fillId="0" borderId="22" xfId="0" applyFont="1" applyBorder="1" applyAlignment="1">
      <alignment horizontal="center"/>
    </xf>
    <xf numFmtId="0" fontId="5" fillId="7" borderId="9" xfId="1" applyFont="1" applyFill="1" applyBorder="1" applyAlignment="1"/>
    <xf numFmtId="0" fontId="5" fillId="0" borderId="23" xfId="0" applyFont="1" applyBorder="1"/>
    <xf numFmtId="2" fontId="0" fillId="0" borderId="0" xfId="0" applyNumberFormat="1"/>
    <xf numFmtId="2" fontId="8" fillId="6" borderId="13" xfId="0" applyNumberFormat="1" applyFont="1" applyFill="1" applyBorder="1" applyAlignment="1">
      <alignment horizontal="center"/>
    </xf>
    <xf numFmtId="2" fontId="11" fillId="5" borderId="14" xfId="0" applyNumberFormat="1" applyFont="1" applyFill="1" applyBorder="1" applyAlignment="1">
      <alignment horizontal="center"/>
    </xf>
    <xf numFmtId="0" fontId="6" fillId="5" borderId="15" xfId="0" applyFont="1" applyFill="1" applyBorder="1" applyAlignment="1">
      <alignment horizontal="center"/>
    </xf>
    <xf numFmtId="2" fontId="0" fillId="0" borderId="49" xfId="0" applyNumberFormat="1" applyBorder="1"/>
    <xf numFmtId="2" fontId="0" fillId="10" borderId="23" xfId="0" applyNumberFormat="1" applyFill="1" applyBorder="1" applyAlignment="1">
      <alignment horizontal="center"/>
    </xf>
    <xf numFmtId="0" fontId="6" fillId="4" borderId="13" xfId="0" applyFont="1" applyFill="1" applyBorder="1" applyAlignment="1" applyProtection="1">
      <alignment horizontal="center" vertical="center"/>
      <protection locked="0"/>
    </xf>
    <xf numFmtId="2" fontId="6" fillId="4" borderId="13" xfId="0" applyNumberFormat="1" applyFont="1" applyFill="1" applyBorder="1" applyAlignment="1" applyProtection="1">
      <alignment horizontal="center" vertical="center"/>
      <protection locked="0"/>
    </xf>
    <xf numFmtId="0" fontId="6" fillId="4" borderId="13" xfId="0" applyFont="1" applyFill="1" applyBorder="1" applyAlignment="1" applyProtection="1">
      <alignment horizontal="center" vertical="center" wrapText="1"/>
      <protection locked="0"/>
    </xf>
    <xf numFmtId="2" fontId="6" fillId="4" borderId="13" xfId="0" applyNumberFormat="1" applyFont="1" applyFill="1" applyBorder="1" applyAlignment="1" applyProtection="1">
      <alignment horizontal="center" vertical="center" wrapText="1"/>
      <protection locked="0"/>
    </xf>
    <xf numFmtId="0" fontId="0" fillId="11" borderId="14" xfId="0" applyFill="1" applyBorder="1" applyProtection="1">
      <protection locked="0"/>
    </xf>
    <xf numFmtId="2" fontId="18" fillId="4" borderId="17" xfId="0" applyNumberFormat="1" applyFont="1" applyFill="1" applyBorder="1" applyAlignment="1" applyProtection="1">
      <alignment horizontal="center" vertical="center" wrapText="1"/>
      <protection locked="0"/>
    </xf>
    <xf numFmtId="2" fontId="18" fillId="5" borderId="17" xfId="0" applyNumberFormat="1" applyFont="1" applyFill="1" applyBorder="1" applyAlignment="1">
      <alignment horizontal="center"/>
    </xf>
    <xf numFmtId="2" fontId="18" fillId="4" borderId="37" xfId="0" applyNumberFormat="1" applyFont="1" applyFill="1" applyBorder="1" applyAlignment="1" applyProtection="1">
      <alignment horizontal="center" vertical="center" wrapText="1"/>
      <protection locked="0"/>
    </xf>
    <xf numFmtId="2" fontId="18" fillId="5" borderId="17" xfId="0" applyNumberFormat="1" applyFont="1" applyFill="1" applyBorder="1" applyAlignment="1">
      <alignment horizontal="center" vertical="center"/>
    </xf>
    <xf numFmtId="2" fontId="18" fillId="4" borderId="13" xfId="0" applyNumberFormat="1" applyFont="1" applyFill="1" applyBorder="1" applyAlignment="1" applyProtection="1">
      <alignment horizontal="center" vertical="center" wrapText="1"/>
      <protection locked="0"/>
    </xf>
    <xf numFmtId="2" fontId="18" fillId="5" borderId="13" xfId="0" applyNumberFormat="1" applyFont="1" applyFill="1" applyBorder="1" applyAlignment="1">
      <alignment horizontal="center"/>
    </xf>
    <xf numFmtId="2" fontId="18" fillId="4" borderId="16" xfId="0" applyNumberFormat="1" applyFont="1" applyFill="1" applyBorder="1" applyAlignment="1" applyProtection="1">
      <alignment horizontal="center" vertical="center" wrapText="1"/>
      <protection locked="0"/>
    </xf>
    <xf numFmtId="2" fontId="18" fillId="5" borderId="13" xfId="0" applyNumberFormat="1" applyFont="1" applyFill="1" applyBorder="1" applyAlignment="1">
      <alignment horizontal="center" vertical="center"/>
    </xf>
    <xf numFmtId="0" fontId="0" fillId="0" borderId="5" xfId="0" applyBorder="1"/>
    <xf numFmtId="0" fontId="0" fillId="0" borderId="4" xfId="0" applyBorder="1"/>
    <xf numFmtId="0" fontId="0" fillId="0" borderId="5" xfId="0" applyBorder="1" applyAlignment="1">
      <alignment vertical="center" wrapText="1"/>
    </xf>
    <xf numFmtId="0" fontId="0" fillId="0" borderId="8" xfId="0" applyBorder="1"/>
    <xf numFmtId="0" fontId="0" fillId="0" borderId="4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11" borderId="28" xfId="0" applyFill="1" applyBorder="1" applyProtection="1">
      <protection locked="0"/>
    </xf>
    <xf numFmtId="2" fontId="6" fillId="4" borderId="29" xfId="0" applyNumberFormat="1" applyFont="1" applyFill="1" applyBorder="1" applyAlignment="1" applyProtection="1">
      <alignment horizontal="center" vertical="center"/>
      <protection locked="0"/>
    </xf>
    <xf numFmtId="2" fontId="6" fillId="5" borderId="29" xfId="0" applyNumberFormat="1" applyFont="1" applyFill="1" applyBorder="1" applyAlignment="1">
      <alignment horizontal="center"/>
    </xf>
    <xf numFmtId="2" fontId="6" fillId="5" borderId="29" xfId="0" applyNumberFormat="1" applyFont="1" applyFill="1" applyBorder="1" applyAlignment="1">
      <alignment horizontal="center" vertical="center"/>
    </xf>
    <xf numFmtId="2" fontId="6" fillId="5" borderId="35" xfId="0" applyNumberFormat="1" applyFont="1" applyFill="1" applyBorder="1" applyAlignment="1">
      <alignment horizontal="center" vertical="center"/>
    </xf>
    <xf numFmtId="2" fontId="6" fillId="5" borderId="31" xfId="0" applyNumberFormat="1" applyFont="1" applyFill="1" applyBorder="1" applyAlignment="1">
      <alignment horizontal="center" vertical="center"/>
    </xf>
    <xf numFmtId="2" fontId="6" fillId="5" borderId="50" xfId="0" applyNumberFormat="1" applyFont="1" applyFill="1" applyBorder="1" applyAlignment="1">
      <alignment horizontal="center" vertical="center"/>
    </xf>
    <xf numFmtId="0" fontId="0" fillId="11" borderId="18" xfId="0" applyFill="1" applyBorder="1" applyProtection="1">
      <protection locked="0"/>
    </xf>
    <xf numFmtId="0" fontId="5" fillId="0" borderId="0" xfId="0" applyFont="1"/>
    <xf numFmtId="0" fontId="0" fillId="0" borderId="4" xfId="0" applyBorder="1" applyAlignment="1">
      <alignment horizontal="center"/>
    </xf>
    <xf numFmtId="0" fontId="0" fillId="0" borderId="0" xfId="0" applyAlignment="1">
      <alignment horizontal="left" wrapText="1"/>
    </xf>
    <xf numFmtId="0" fontId="8" fillId="0" borderId="5" xfId="0" applyFont="1" applyBorder="1"/>
    <xf numFmtId="2" fontId="20" fillId="4" borderId="13" xfId="0" applyNumberFormat="1" applyFont="1" applyFill="1" applyBorder="1" applyAlignment="1" applyProtection="1">
      <alignment horizontal="center" vertical="center" wrapText="1"/>
      <protection locked="0"/>
    </xf>
    <xf numFmtId="2" fontId="20" fillId="5" borderId="13" xfId="0" applyNumberFormat="1" applyFont="1" applyFill="1" applyBorder="1" applyAlignment="1">
      <alignment horizontal="center"/>
    </xf>
    <xf numFmtId="2" fontId="20" fillId="5" borderId="13" xfId="0" applyNumberFormat="1" applyFont="1" applyFill="1" applyBorder="1" applyAlignment="1">
      <alignment horizontal="center" vertical="center"/>
    </xf>
    <xf numFmtId="2" fontId="20" fillId="5" borderId="15" xfId="0" applyNumberFormat="1" applyFont="1" applyFill="1" applyBorder="1" applyAlignment="1">
      <alignment horizontal="center" vertical="center"/>
    </xf>
    <xf numFmtId="0" fontId="4" fillId="0" borderId="28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2" fontId="6" fillId="5" borderId="30" xfId="0" applyNumberFormat="1" applyFont="1" applyFill="1" applyBorder="1" applyAlignment="1">
      <alignment horizontal="center" vertical="center"/>
    </xf>
    <xf numFmtId="2" fontId="6" fillId="5" borderId="16" xfId="0" applyNumberFormat="1" applyFont="1" applyFill="1" applyBorder="1" applyAlignment="1">
      <alignment horizontal="center" vertical="center"/>
    </xf>
    <xf numFmtId="2" fontId="18" fillId="5" borderId="37" xfId="0" applyNumberFormat="1" applyFont="1" applyFill="1" applyBorder="1" applyAlignment="1">
      <alignment horizontal="center" vertical="center"/>
    </xf>
    <xf numFmtId="2" fontId="20" fillId="5" borderId="16" xfId="0" applyNumberFormat="1" applyFont="1" applyFill="1" applyBorder="1" applyAlignment="1">
      <alignment horizontal="center" vertical="center"/>
    </xf>
    <xf numFmtId="2" fontId="18" fillId="5" borderId="16" xfId="0" applyNumberFormat="1" applyFont="1" applyFill="1" applyBorder="1" applyAlignment="1">
      <alignment horizontal="center" vertical="center"/>
    </xf>
    <xf numFmtId="2" fontId="6" fillId="5" borderId="57" xfId="0" applyNumberFormat="1" applyFont="1" applyFill="1" applyBorder="1" applyAlignment="1">
      <alignment horizontal="center" vertical="center"/>
    </xf>
    <xf numFmtId="2" fontId="20" fillId="5" borderId="48" xfId="0" applyNumberFormat="1" applyFont="1" applyFill="1" applyBorder="1" applyAlignment="1">
      <alignment horizontal="center" vertical="center"/>
    </xf>
    <xf numFmtId="2" fontId="6" fillId="5" borderId="28" xfId="0" applyNumberFormat="1" applyFont="1" applyFill="1" applyBorder="1" applyAlignment="1">
      <alignment horizontal="center" vertical="center"/>
    </xf>
    <xf numFmtId="2" fontId="6" fillId="5" borderId="14" xfId="0" applyNumberFormat="1" applyFont="1" applyFill="1" applyBorder="1" applyAlignment="1">
      <alignment horizontal="center" vertical="center"/>
    </xf>
    <xf numFmtId="2" fontId="6" fillId="5" borderId="15" xfId="0" applyNumberFormat="1" applyFont="1" applyFill="1" applyBorder="1" applyAlignment="1">
      <alignment horizontal="center" vertical="center"/>
    </xf>
    <xf numFmtId="2" fontId="18" fillId="5" borderId="18" xfId="0" applyNumberFormat="1" applyFont="1" applyFill="1" applyBorder="1" applyAlignment="1">
      <alignment horizontal="center" vertical="center"/>
    </xf>
    <xf numFmtId="2" fontId="18" fillId="5" borderId="19" xfId="0" applyNumberFormat="1" applyFont="1" applyFill="1" applyBorder="1" applyAlignment="1">
      <alignment horizontal="center" vertical="center"/>
    </xf>
    <xf numFmtId="2" fontId="20" fillId="5" borderId="14" xfId="0" applyNumberFormat="1" applyFont="1" applyFill="1" applyBorder="1" applyAlignment="1">
      <alignment horizontal="center" vertical="center"/>
    </xf>
    <xf numFmtId="2" fontId="18" fillId="5" borderId="14" xfId="0" applyNumberFormat="1" applyFont="1" applyFill="1" applyBorder="1" applyAlignment="1">
      <alignment horizontal="center" vertical="center"/>
    </xf>
    <xf numFmtId="2" fontId="18" fillId="5" borderId="15" xfId="0" applyNumberFormat="1" applyFont="1" applyFill="1" applyBorder="1" applyAlignment="1">
      <alignment horizontal="center" vertical="center"/>
    </xf>
    <xf numFmtId="0" fontId="13" fillId="0" borderId="28" xfId="0" applyFont="1" applyBorder="1"/>
    <xf numFmtId="2" fontId="13" fillId="0" borderId="29" xfId="0" applyNumberFormat="1" applyFont="1" applyBorder="1" applyAlignment="1">
      <alignment horizontal="center"/>
    </xf>
    <xf numFmtId="0" fontId="13" fillId="0" borderId="31" xfId="0" applyFont="1" applyBorder="1" applyAlignment="1">
      <alignment horizontal="center"/>
    </xf>
    <xf numFmtId="0" fontId="20" fillId="11" borderId="14" xfId="0" applyFont="1" applyFill="1" applyBorder="1" applyAlignment="1">
      <alignment horizontal="center"/>
    </xf>
    <xf numFmtId="2" fontId="20" fillId="4" borderId="13" xfId="0" applyNumberFormat="1" applyFont="1" applyFill="1" applyBorder="1" applyAlignment="1">
      <alignment horizontal="center" vertical="center" wrapText="1"/>
    </xf>
    <xf numFmtId="2" fontId="20" fillId="4" borderId="15" xfId="0" applyNumberFormat="1" applyFont="1" applyFill="1" applyBorder="1" applyAlignment="1">
      <alignment horizontal="center" vertical="center" wrapText="1"/>
    </xf>
    <xf numFmtId="0" fontId="6" fillId="11" borderId="14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2" xfId="0" applyBorder="1" applyAlignment="1">
      <alignment horizontal="center"/>
    </xf>
    <xf numFmtId="164" fontId="6" fillId="5" borderId="13" xfId="0" applyNumberFormat="1" applyFont="1" applyFill="1" applyBorder="1" applyAlignment="1">
      <alignment horizontal="center"/>
    </xf>
    <xf numFmtId="0" fontId="6" fillId="4" borderId="13" xfId="0" applyFont="1" applyFill="1" applyBorder="1" applyAlignment="1">
      <alignment horizontal="center"/>
    </xf>
    <xf numFmtId="0" fontId="6" fillId="4" borderId="17" xfId="0" applyFont="1" applyFill="1" applyBorder="1" applyAlignment="1">
      <alignment horizontal="center"/>
    </xf>
    <xf numFmtId="0" fontId="0" fillId="13" borderId="28" xfId="3" applyFont="1" applyFill="1" applyBorder="1" applyAlignment="1">
      <alignment horizontal="center" vertical="center" wrapText="1"/>
    </xf>
    <xf numFmtId="0" fontId="0" fillId="13" borderId="32" xfId="3" applyFont="1" applyFill="1" applyBorder="1" applyAlignment="1">
      <alignment horizontal="center" vertical="center" wrapText="1"/>
    </xf>
    <xf numFmtId="0" fontId="6" fillId="9" borderId="32" xfId="0" applyFont="1" applyFill="1" applyBorder="1" applyAlignment="1">
      <alignment horizontal="center"/>
    </xf>
    <xf numFmtId="0" fontId="6" fillId="4" borderId="60" xfId="0" applyFont="1" applyFill="1" applyBorder="1" applyAlignment="1">
      <alignment horizontal="center" vertical="center"/>
    </xf>
    <xf numFmtId="0" fontId="6" fillId="4" borderId="57" xfId="0" applyFont="1" applyFill="1" applyBorder="1" applyAlignment="1">
      <alignment horizontal="center" vertical="center"/>
    </xf>
    <xf numFmtId="0" fontId="6" fillId="4" borderId="61" xfId="0" applyFont="1" applyFill="1" applyBorder="1" applyAlignment="1">
      <alignment horizontal="center" vertical="center"/>
    </xf>
    <xf numFmtId="0" fontId="6" fillId="9" borderId="16" xfId="0" applyFont="1" applyFill="1" applyBorder="1" applyAlignment="1">
      <alignment horizontal="center"/>
    </xf>
    <xf numFmtId="0" fontId="6" fillId="0" borderId="36" xfId="0" applyFont="1" applyBorder="1"/>
    <xf numFmtId="0" fontId="11" fillId="0" borderId="49" xfId="0" applyFont="1" applyBorder="1" applyAlignment="1">
      <alignment horizontal="center" vertical="center" wrapText="1"/>
    </xf>
    <xf numFmtId="0" fontId="16" fillId="0" borderId="49" xfId="0" applyFont="1" applyBorder="1" applyAlignment="1">
      <alignment horizontal="left" vertical="center" wrapText="1"/>
    </xf>
    <xf numFmtId="2" fontId="16" fillId="0" borderId="49" xfId="0" applyNumberFormat="1" applyFont="1" applyBorder="1" applyAlignment="1">
      <alignment horizontal="center" vertical="center" wrapText="1"/>
    </xf>
    <xf numFmtId="0" fontId="6" fillId="9" borderId="50" xfId="0" applyFont="1" applyFill="1" applyBorder="1" applyAlignment="1">
      <alignment horizontal="center"/>
    </xf>
    <xf numFmtId="0" fontId="21" fillId="4" borderId="61" xfId="0" applyFont="1" applyFill="1" applyBorder="1" applyAlignment="1">
      <alignment horizontal="center" vertical="center"/>
    </xf>
    <xf numFmtId="0" fontId="21" fillId="4" borderId="17" xfId="0" applyFont="1" applyFill="1" applyBorder="1" applyAlignment="1">
      <alignment horizontal="center"/>
    </xf>
    <xf numFmtId="0" fontId="21" fillId="9" borderId="37" xfId="0" applyFont="1" applyFill="1" applyBorder="1" applyAlignment="1">
      <alignment horizontal="center"/>
    </xf>
    <xf numFmtId="0" fontId="0" fillId="9" borderId="25" xfId="0" applyFill="1" applyBorder="1" applyAlignment="1">
      <alignment horizontal="center"/>
    </xf>
    <xf numFmtId="0" fontId="15" fillId="13" borderId="18" xfId="3" applyFont="1" applyFill="1" applyBorder="1" applyAlignment="1">
      <alignment horizontal="center" vertical="center" wrapText="1"/>
    </xf>
    <xf numFmtId="0" fontId="15" fillId="13" borderId="61" xfId="3" applyFont="1" applyFill="1" applyBorder="1" applyAlignment="1">
      <alignment horizontal="center" vertical="center" wrapText="1"/>
    </xf>
    <xf numFmtId="0" fontId="15" fillId="13" borderId="49" xfId="3" applyFont="1" applyFill="1" applyBorder="1" applyAlignment="1">
      <alignment horizontal="center" vertical="center" wrapText="1"/>
    </xf>
    <xf numFmtId="0" fontId="15" fillId="13" borderId="62" xfId="3" applyFont="1" applyFill="1" applyBorder="1" applyAlignment="1">
      <alignment horizontal="center" vertical="center" wrapText="1"/>
    </xf>
    <xf numFmtId="0" fontId="6" fillId="9" borderId="37" xfId="0" applyFont="1" applyFill="1" applyBorder="1" applyAlignment="1">
      <alignment horizontal="center"/>
    </xf>
    <xf numFmtId="0" fontId="6" fillId="4" borderId="49" xfId="0" applyFont="1" applyFill="1" applyBorder="1" applyAlignment="1" applyProtection="1">
      <alignment horizontal="center" vertical="center"/>
      <protection locked="0"/>
    </xf>
    <xf numFmtId="0" fontId="0" fillId="4" borderId="37" xfId="0" applyFill="1" applyBorder="1"/>
    <xf numFmtId="0" fontId="0" fillId="4" borderId="33" xfId="0" applyFill="1" applyBorder="1"/>
    <xf numFmtId="0" fontId="0" fillId="0" borderId="63" xfId="0" applyBorder="1" applyAlignment="1">
      <alignment horizontal="center"/>
    </xf>
    <xf numFmtId="2" fontId="6" fillId="4" borderId="13" xfId="0" applyNumberFormat="1" applyFont="1" applyFill="1" applyBorder="1" applyAlignment="1">
      <alignment horizontal="center"/>
    </xf>
    <xf numFmtId="2" fontId="6" fillId="4" borderId="49" xfId="0" applyNumberFormat="1" applyFont="1" applyFill="1" applyBorder="1" applyAlignment="1">
      <alignment horizontal="center"/>
    </xf>
    <xf numFmtId="2" fontId="0" fillId="4" borderId="49" xfId="0" applyNumberFormat="1" applyFill="1" applyBorder="1" applyAlignment="1">
      <alignment horizontal="center"/>
    </xf>
    <xf numFmtId="2" fontId="0" fillId="4" borderId="13" xfId="0" applyNumberFormat="1" applyFill="1" applyBorder="1" applyAlignment="1">
      <alignment horizontal="center" vertical="center" wrapText="1"/>
    </xf>
    <xf numFmtId="2" fontId="0" fillId="4" borderId="50" xfId="0" applyNumberFormat="1" applyFill="1" applyBorder="1" applyAlignment="1">
      <alignment horizontal="center"/>
    </xf>
    <xf numFmtId="2" fontId="0" fillId="4" borderId="13" xfId="0" applyNumberFormat="1" applyFill="1" applyBorder="1" applyAlignment="1">
      <alignment horizontal="center"/>
    </xf>
    <xf numFmtId="2" fontId="0" fillId="4" borderId="15" xfId="0" applyNumberFormat="1" applyFill="1" applyBorder="1" applyAlignment="1">
      <alignment horizontal="center"/>
    </xf>
    <xf numFmtId="2" fontId="0" fillId="4" borderId="15" xfId="0" applyNumberFormat="1" applyFill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5" xfId="0" applyFont="1" applyBorder="1" applyAlignment="1">
      <alignment horizontal="center"/>
    </xf>
    <xf numFmtId="0" fontId="5" fillId="7" borderId="9" xfId="1" applyFont="1" applyFill="1" applyBorder="1" applyAlignment="1">
      <alignment horizontal="center"/>
    </xf>
    <xf numFmtId="0" fontId="5" fillId="7" borderId="10" xfId="1" applyFont="1" applyFill="1" applyBorder="1" applyAlignment="1">
      <alignment horizontal="center"/>
    </xf>
    <xf numFmtId="0" fontId="5" fillId="7" borderId="11" xfId="1" applyFont="1" applyFill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0" fillId="0" borderId="1" xfId="0" applyBorder="1" applyAlignment="1">
      <alignment horizontal="justify" vertical="center" wrapText="1"/>
    </xf>
    <xf numFmtId="0" fontId="0" fillId="0" borderId="2" xfId="0" applyBorder="1" applyAlignment="1">
      <alignment horizontal="justify" vertical="center" wrapText="1"/>
    </xf>
    <xf numFmtId="0" fontId="0" fillId="0" borderId="3" xfId="0" applyBorder="1" applyAlignment="1">
      <alignment horizontal="justify" vertical="center" wrapText="1"/>
    </xf>
    <xf numFmtId="0" fontId="6" fillId="4" borderId="43" xfId="0" applyFont="1" applyFill="1" applyBorder="1" applyAlignment="1">
      <alignment horizontal="center"/>
    </xf>
    <xf numFmtId="0" fontId="6" fillId="4" borderId="48" xfId="0" applyFont="1" applyFill="1" applyBorder="1" applyAlignment="1">
      <alignment horizontal="center"/>
    </xf>
    <xf numFmtId="0" fontId="6" fillId="9" borderId="43" xfId="0" applyFont="1" applyFill="1" applyBorder="1" applyAlignment="1">
      <alignment horizontal="center"/>
    </xf>
    <xf numFmtId="0" fontId="6" fillId="9" borderId="48" xfId="0" applyFont="1" applyFill="1" applyBorder="1" applyAlignment="1">
      <alignment horizontal="center"/>
    </xf>
    <xf numFmtId="0" fontId="6" fillId="11" borderId="43" xfId="0" applyFont="1" applyFill="1" applyBorder="1" applyAlignment="1">
      <alignment horizontal="center"/>
    </xf>
    <xf numFmtId="0" fontId="6" fillId="11" borderId="48" xfId="0" applyFont="1" applyFill="1" applyBorder="1" applyAlignment="1">
      <alignment horizontal="center"/>
    </xf>
    <xf numFmtId="0" fontId="15" fillId="12" borderId="43" xfId="2" applyFont="1" applyFill="1" applyBorder="1" applyAlignment="1">
      <alignment horizontal="center"/>
    </xf>
    <xf numFmtId="0" fontId="15" fillId="12" borderId="48" xfId="2" applyFont="1" applyFill="1" applyBorder="1" applyAlignment="1">
      <alignment horizontal="center"/>
    </xf>
    <xf numFmtId="0" fontId="0" fillId="14" borderId="4" xfId="0" applyFill="1" applyBorder="1" applyAlignment="1">
      <alignment horizontal="left" vertical="center" wrapText="1"/>
    </xf>
    <xf numFmtId="0" fontId="0" fillId="14" borderId="0" xfId="0" applyFill="1" applyAlignment="1">
      <alignment horizontal="left" vertical="center" wrapText="1"/>
    </xf>
    <xf numFmtId="0" fontId="0" fillId="14" borderId="5" xfId="0" applyFill="1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0" xfId="0" applyAlignment="1">
      <alignment horizontal="left" wrapText="1"/>
    </xf>
    <xf numFmtId="0" fontId="0" fillId="0" borderId="4" xfId="0" applyBorder="1" applyAlignment="1">
      <alignment horizontal="left"/>
    </xf>
    <xf numFmtId="0" fontId="0" fillId="0" borderId="0" xfId="0" applyAlignment="1">
      <alignment horizontal="left"/>
    </xf>
    <xf numFmtId="0" fontId="0" fillId="0" borderId="5" xfId="0" applyBorder="1" applyAlignment="1">
      <alignment horizontal="left"/>
    </xf>
    <xf numFmtId="0" fontId="0" fillId="13" borderId="30" xfId="3" applyFont="1" applyFill="1" applyBorder="1" applyAlignment="1">
      <alignment horizontal="center" vertical="center" wrapText="1"/>
    </xf>
    <xf numFmtId="0" fontId="0" fillId="13" borderId="34" xfId="3" applyFont="1" applyFill="1" applyBorder="1" applyAlignment="1">
      <alignment horizontal="center" vertical="center" wrapText="1"/>
    </xf>
    <xf numFmtId="0" fontId="0" fillId="13" borderId="59" xfId="3" applyFont="1" applyFill="1" applyBorder="1" applyAlignment="1">
      <alignment horizontal="center" vertical="center" wrapText="1"/>
    </xf>
    <xf numFmtId="0" fontId="6" fillId="4" borderId="16" xfId="0" applyFont="1" applyFill="1" applyBorder="1" applyAlignment="1">
      <alignment horizontal="center"/>
    </xf>
    <xf numFmtId="0" fontId="6" fillId="4" borderId="58" xfId="0" applyFont="1" applyFill="1" applyBorder="1" applyAlignment="1">
      <alignment horizontal="center"/>
    </xf>
    <xf numFmtId="0" fontId="6" fillId="4" borderId="40" xfId="0" applyFont="1" applyFill="1" applyBorder="1" applyAlignment="1">
      <alignment horizontal="center"/>
    </xf>
    <xf numFmtId="0" fontId="15" fillId="13" borderId="16" xfId="3" applyFont="1" applyFill="1" applyBorder="1" applyAlignment="1">
      <alignment horizontal="center" vertical="center" wrapText="1"/>
    </xf>
    <xf numFmtId="0" fontId="15" fillId="13" borderId="58" xfId="3" applyFont="1" applyFill="1" applyBorder="1" applyAlignment="1">
      <alignment horizontal="center" vertical="center" wrapText="1"/>
    </xf>
    <xf numFmtId="0" fontId="15" fillId="13" borderId="40" xfId="3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/>
    </xf>
    <xf numFmtId="0" fontId="6" fillId="4" borderId="0" xfId="0" applyFont="1" applyFill="1" applyAlignment="1">
      <alignment horizontal="center"/>
    </xf>
    <xf numFmtId="0" fontId="6" fillId="4" borderId="5" xfId="0" applyFont="1" applyFill="1" applyBorder="1" applyAlignment="1">
      <alignment horizontal="center"/>
    </xf>
    <xf numFmtId="0" fontId="4" fillId="13" borderId="1" xfId="3" applyFont="1" applyFill="1" applyBorder="1" applyAlignment="1">
      <alignment horizontal="center" vertical="center" wrapText="1"/>
    </xf>
    <xf numFmtId="0" fontId="4" fillId="13" borderId="2" xfId="3" applyFont="1" applyFill="1" applyBorder="1" applyAlignment="1">
      <alignment horizontal="center" vertical="center" wrapText="1"/>
    </xf>
    <xf numFmtId="0" fontId="4" fillId="13" borderId="3" xfId="3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/>
    </xf>
    <xf numFmtId="0" fontId="6" fillId="4" borderId="15" xfId="0" applyFont="1" applyFill="1" applyBorder="1" applyAlignment="1">
      <alignment horizontal="center"/>
    </xf>
    <xf numFmtId="0" fontId="6" fillId="4" borderId="17" xfId="0" applyFont="1" applyFill="1" applyBorder="1" applyAlignment="1">
      <alignment horizontal="center"/>
    </xf>
    <xf numFmtId="0" fontId="6" fillId="4" borderId="19" xfId="0" applyFont="1" applyFill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5" xfId="0" applyFont="1" applyBorder="1" applyAlignment="1">
      <alignment horizontal="center"/>
    </xf>
    <xf numFmtId="0" fontId="19" fillId="0" borderId="7" xfId="0" applyFont="1" applyBorder="1" applyAlignment="1">
      <alignment horizontal="left" wrapText="1"/>
    </xf>
    <xf numFmtId="0" fontId="6" fillId="0" borderId="32" xfId="0" applyFont="1" applyBorder="1" applyAlignment="1">
      <alignment horizontal="left"/>
    </xf>
    <xf numFmtId="0" fontId="6" fillId="0" borderId="29" xfId="0" applyFont="1" applyBorder="1" applyAlignment="1">
      <alignment horizontal="left"/>
    </xf>
    <xf numFmtId="0" fontId="6" fillId="0" borderId="13" xfId="0" applyFont="1" applyBorder="1" applyAlignment="1">
      <alignment horizontal="left"/>
    </xf>
    <xf numFmtId="0" fontId="5" fillId="7" borderId="9" xfId="1" applyFont="1" applyFill="1" applyBorder="1" applyAlignment="1">
      <alignment horizontal="center" vertical="center"/>
    </xf>
    <xf numFmtId="0" fontId="5" fillId="7" borderId="10" xfId="1" applyFont="1" applyFill="1" applyBorder="1" applyAlignment="1">
      <alignment horizontal="center" vertical="center"/>
    </xf>
    <xf numFmtId="0" fontId="5" fillId="7" borderId="11" xfId="1" applyFont="1" applyFill="1" applyBorder="1" applyAlignment="1">
      <alignment horizontal="center" vertical="center"/>
    </xf>
    <xf numFmtId="0" fontId="0" fillId="0" borderId="45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6" xfId="0" applyBorder="1" applyAlignment="1">
      <alignment horizontal="center"/>
    </xf>
    <xf numFmtId="0" fontId="6" fillId="0" borderId="30" xfId="0" applyFont="1" applyBorder="1" applyAlignment="1">
      <alignment horizontal="left"/>
    </xf>
    <xf numFmtId="0" fontId="6" fillId="0" borderId="34" xfId="0" applyFont="1" applyBorder="1" applyAlignment="1">
      <alignment horizontal="left"/>
    </xf>
    <xf numFmtId="0" fontId="6" fillId="0" borderId="35" xfId="0" applyFont="1" applyBorder="1" applyAlignment="1">
      <alignment horizontal="left"/>
    </xf>
    <xf numFmtId="0" fontId="5" fillId="7" borderId="1" xfId="1" applyFont="1" applyFill="1" applyBorder="1" applyAlignment="1">
      <alignment horizontal="center"/>
    </xf>
    <xf numFmtId="0" fontId="5" fillId="7" borderId="2" xfId="1" applyFont="1" applyFill="1" applyBorder="1" applyAlignment="1">
      <alignment horizontal="center"/>
    </xf>
    <xf numFmtId="0" fontId="5" fillId="7" borderId="3" xfId="1" applyFont="1" applyFill="1" applyBorder="1" applyAlignment="1">
      <alignment horizontal="center"/>
    </xf>
    <xf numFmtId="0" fontId="5" fillId="7" borderId="44" xfId="1" applyFont="1" applyFill="1" applyBorder="1" applyAlignment="1">
      <alignment horizontal="center"/>
    </xf>
    <xf numFmtId="0" fontId="5" fillId="7" borderId="38" xfId="1" applyFont="1" applyFill="1" applyBorder="1" applyAlignment="1">
      <alignment horizontal="center"/>
    </xf>
    <xf numFmtId="0" fontId="5" fillId="7" borderId="39" xfId="1" applyFont="1" applyFill="1" applyBorder="1" applyAlignment="1">
      <alignment horizontal="center"/>
    </xf>
    <xf numFmtId="0" fontId="4" fillId="0" borderId="42" xfId="0" applyFont="1" applyBorder="1" applyAlignment="1">
      <alignment horizontal="center" vertical="center" wrapText="1"/>
    </xf>
  </cellXfs>
  <cellStyles count="4">
    <cellStyle name="40% - Accent3" xfId="3" builtinId="39"/>
    <cellStyle name="40% - Accent5" xfId="1" builtinId="47"/>
    <cellStyle name="Neutral" xfId="2" builtinId="28"/>
    <cellStyle name="Normal" xfId="0" builtinId="0"/>
  </cellStyles>
  <dxfs count="50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numFmt numFmtId="13" formatCode="0%"/>
    </dxf>
    <dxf>
      <alignment horizontal="general" vertical="bottom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indexed="64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fill>
        <patternFill patternType="solid">
          <fgColor indexed="64"/>
          <bgColor theme="7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fill>
        <patternFill patternType="solid">
          <fgColor indexed="64"/>
          <bgColor theme="7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fill>
        <patternFill patternType="solid">
          <fgColor indexed="64"/>
          <bgColor theme="7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fill>
        <patternFill patternType="solid">
          <fgColor indexed="64"/>
          <bgColor theme="7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fill>
        <patternFill patternType="solid">
          <fgColor indexed="64"/>
          <bgColor theme="7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fill>
        <patternFill patternType="solid">
          <fgColor indexed="64"/>
          <bgColor theme="7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fill>
        <patternFill patternType="solid">
          <fgColor indexed="64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fill>
        <patternFill patternType="solid">
          <fgColor indexed="64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fill>
        <patternFill patternType="solid">
          <fgColor indexed="64"/>
          <bgColor theme="7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theme="7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0" hidden="0"/>
    </dxf>
    <dxf>
      <fill>
        <patternFill patternType="solid">
          <fgColor indexed="64"/>
          <bgColor theme="6" tint="0.59999389629810485"/>
        </patternFill>
      </fill>
      <border diagonalUp="0" diagonalDown="0">
        <left style="medium">
          <color indexed="64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0" hidden="0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</dxf>
    <dxf>
      <border outline="0"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theme="4" tint="0.3999755851924192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theme="7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theme="7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theme="7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theme="7" tint="0.5999938962981048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border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theme="7" tint="0.5999938962981048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fill>
        <patternFill patternType="solid">
          <fgColor indexed="64"/>
          <bgColor theme="7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fill>
        <patternFill patternType="solid">
          <fgColor indexed="64"/>
          <bgColor theme="7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fill>
        <patternFill patternType="solid">
          <fgColor indexed="64"/>
          <bgColor theme="7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fill>
        <patternFill patternType="solid">
          <fgColor indexed="64"/>
          <bgColor theme="7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fill>
        <patternFill patternType="solid">
          <fgColor indexed="64"/>
          <bgColor theme="7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theme="7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theme="7" tint="0.59999389629810485"/>
        </patternFill>
      </fill>
      <alignment horizontal="center" vertical="center" textRotation="0" wrapText="1" indent="0" justifyLastLine="0" shrinkToFit="0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</dxfs>
  <tableStyles count="0" defaultTableStyle="TableStyleMedium2" defaultPivotStyle="PivotStyleLight16"/>
  <colors>
    <mruColors>
      <color rgb="FFFFEEB9"/>
      <color rgb="FFA66BD3"/>
      <color rgb="FF9148C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#Introduction!D12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400049</xdr:colOff>
      <xdr:row>17</xdr:row>
      <xdr:rowOff>85725</xdr:rowOff>
    </xdr:from>
    <xdr:to>
      <xdr:col>3</xdr:col>
      <xdr:colOff>371475</xdr:colOff>
      <xdr:row>24</xdr:row>
      <xdr:rowOff>9525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575309" y="8269605"/>
          <a:ext cx="1381126" cy="1249680"/>
          <a:chOff x="5067299" y="447675"/>
          <a:chExt cx="1707778" cy="2218765"/>
        </a:xfrm>
      </xdr:grpSpPr>
      <xdr:cxnSp macro="">
        <xdr:nvCxnSpPr>
          <xdr:cNvPr id="3" name="Straight Connector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CxnSpPr/>
        </xdr:nvCxnSpPr>
        <xdr:spPr>
          <a:xfrm>
            <a:off x="5067300" y="447675"/>
            <a:ext cx="0" cy="2218765"/>
          </a:xfrm>
          <a:prstGeom prst="line">
            <a:avLst/>
          </a:prstGeom>
          <a:ln w="76200">
            <a:solidFill>
              <a:srgbClr val="FF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" name="Straight Connector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5067300" y="2666440"/>
            <a:ext cx="1707777" cy="0"/>
          </a:xfrm>
          <a:prstGeom prst="line">
            <a:avLst/>
          </a:prstGeom>
          <a:ln w="76200">
            <a:solidFill>
              <a:srgbClr val="92D05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" name="Straight Connector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CxnSpPr/>
        </xdr:nvCxnSpPr>
        <xdr:spPr>
          <a:xfrm>
            <a:off x="5067299" y="447675"/>
            <a:ext cx="853889" cy="0"/>
          </a:xfrm>
          <a:prstGeom prst="line">
            <a:avLst/>
          </a:prstGeom>
          <a:ln w="76200">
            <a:solidFill>
              <a:srgbClr val="0070C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6" name="Straight Connector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CxnSpPr/>
        </xdr:nvCxnSpPr>
        <xdr:spPr>
          <a:xfrm>
            <a:off x="5921188" y="1836177"/>
            <a:ext cx="853889" cy="1"/>
          </a:xfrm>
          <a:prstGeom prst="line">
            <a:avLst/>
          </a:prstGeom>
          <a:ln w="76200">
            <a:solidFill>
              <a:srgbClr val="0070C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" name="Straight Connector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CxnSpPr/>
        </xdr:nvCxnSpPr>
        <xdr:spPr>
          <a:xfrm>
            <a:off x="5946119" y="459668"/>
            <a:ext cx="0" cy="1388502"/>
          </a:xfrm>
          <a:prstGeom prst="line">
            <a:avLst/>
          </a:prstGeom>
          <a:ln w="76200">
            <a:solidFill>
              <a:srgbClr val="FFC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8" name="Straight Connector 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CxnSpPr/>
        </xdr:nvCxnSpPr>
        <xdr:spPr>
          <a:xfrm flipH="1">
            <a:off x="6762750" y="1836177"/>
            <a:ext cx="12327" cy="802248"/>
          </a:xfrm>
          <a:prstGeom prst="line">
            <a:avLst/>
          </a:prstGeom>
          <a:ln w="76200">
            <a:solidFill>
              <a:srgbClr val="FFC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8</xdr:col>
      <xdr:colOff>55779</xdr:colOff>
      <xdr:row>19</xdr:row>
      <xdr:rowOff>119529</xdr:rowOff>
    </xdr:from>
    <xdr:to>
      <xdr:col>8</xdr:col>
      <xdr:colOff>576729</xdr:colOff>
      <xdr:row>19</xdr:row>
      <xdr:rowOff>119529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CxnSpPr/>
      </xdr:nvCxnSpPr>
      <xdr:spPr>
        <a:xfrm rot="5400000">
          <a:off x="5488329" y="1983129"/>
          <a:ext cx="0" cy="520950"/>
        </a:xfrm>
        <a:prstGeom prst="line">
          <a:avLst/>
        </a:prstGeom>
        <a:ln w="76200">
          <a:solidFill>
            <a:srgbClr val="FFC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47625</xdr:colOff>
      <xdr:row>21</xdr:row>
      <xdr:rowOff>104775</xdr:rowOff>
    </xdr:from>
    <xdr:to>
      <xdr:col>8</xdr:col>
      <xdr:colOff>559050</xdr:colOff>
      <xdr:row>21</xdr:row>
      <xdr:rowOff>104775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CxnSpPr/>
      </xdr:nvCxnSpPr>
      <xdr:spPr>
        <a:xfrm>
          <a:off x="5219700" y="2609850"/>
          <a:ext cx="511425" cy="0"/>
        </a:xfrm>
        <a:prstGeom prst="line">
          <a:avLst/>
        </a:prstGeom>
        <a:ln w="76200">
          <a:solidFill>
            <a:srgbClr val="92D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50549</xdr:colOff>
      <xdr:row>18</xdr:row>
      <xdr:rowOff>95250</xdr:rowOff>
    </xdr:from>
    <xdr:to>
      <xdr:col>8</xdr:col>
      <xdr:colOff>581024</xdr:colOff>
      <xdr:row>18</xdr:row>
      <xdr:rowOff>95250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CxnSpPr/>
      </xdr:nvCxnSpPr>
      <xdr:spPr>
        <a:xfrm rot="5400000" flipH="1">
          <a:off x="5487862" y="1763587"/>
          <a:ext cx="0" cy="530475"/>
        </a:xfrm>
        <a:prstGeom prst="line">
          <a:avLst/>
        </a:prstGeom>
        <a:ln w="762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57150</xdr:colOff>
      <xdr:row>20</xdr:row>
      <xdr:rowOff>114300</xdr:rowOff>
    </xdr:from>
    <xdr:to>
      <xdr:col>8</xdr:col>
      <xdr:colOff>578100</xdr:colOff>
      <xdr:row>20</xdr:row>
      <xdr:rowOff>114300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CxnSpPr/>
      </xdr:nvCxnSpPr>
      <xdr:spPr>
        <a:xfrm>
          <a:off x="5229225" y="2428875"/>
          <a:ext cx="520950" cy="0"/>
        </a:xfrm>
        <a:prstGeom prst="line">
          <a:avLst/>
        </a:prstGeom>
        <a:ln w="76200">
          <a:solidFill>
            <a:srgbClr val="0070C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235425</xdr:colOff>
      <xdr:row>17</xdr:row>
      <xdr:rowOff>70139</xdr:rowOff>
    </xdr:from>
    <xdr:to>
      <xdr:col>7</xdr:col>
      <xdr:colOff>416503</xdr:colOff>
      <xdr:row>24</xdr:row>
      <xdr:rowOff>113434</xdr:rowOff>
    </xdr:to>
    <xdr:grpSp>
      <xdr:nvGrpSpPr>
        <xdr:cNvPr id="35" name="Group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GrpSpPr/>
      </xdr:nvGrpSpPr>
      <xdr:grpSpPr>
        <a:xfrm>
          <a:off x="2429985" y="8254019"/>
          <a:ext cx="2009878" cy="1369175"/>
          <a:chOff x="2356036" y="2563091"/>
          <a:chExt cx="1999487" cy="1376795"/>
        </a:xfrm>
      </xdr:grpSpPr>
      <xdr:cxnSp macro="">
        <xdr:nvCxnSpPr>
          <xdr:cNvPr id="10" name="Straight Connector 9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CxnSpPr/>
        </xdr:nvCxnSpPr>
        <xdr:spPr>
          <a:xfrm flipH="1">
            <a:off x="2364695" y="2563091"/>
            <a:ext cx="7894" cy="1353416"/>
          </a:xfrm>
          <a:prstGeom prst="line">
            <a:avLst/>
          </a:prstGeom>
          <a:ln w="76200">
            <a:solidFill>
              <a:srgbClr val="FF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" name="Straight Connector 10">
            <a:extLst>
              <a:ext uri="{FF2B5EF4-FFF2-40B4-BE49-F238E27FC236}">
                <a16:creationId xmlns:a16="http://schemas.microsoft.com/office/drawing/2014/main" id="{00000000-0008-0000-0000-00000B000000}"/>
              </a:ext>
            </a:extLst>
          </xdr:cNvPr>
          <xdr:cNvCxnSpPr/>
        </xdr:nvCxnSpPr>
        <xdr:spPr>
          <a:xfrm>
            <a:off x="2364695" y="3916507"/>
            <a:ext cx="1990827" cy="23379"/>
          </a:xfrm>
          <a:prstGeom prst="line">
            <a:avLst/>
          </a:prstGeom>
          <a:ln w="76200">
            <a:solidFill>
              <a:srgbClr val="92D05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3" name="Straight Connector 12">
            <a:extLst>
              <a:ext uri="{FF2B5EF4-FFF2-40B4-BE49-F238E27FC236}">
                <a16:creationId xmlns:a16="http://schemas.microsoft.com/office/drawing/2014/main" id="{00000000-0008-0000-0000-00000D000000}"/>
              </a:ext>
            </a:extLst>
          </xdr:cNvPr>
          <xdr:cNvCxnSpPr/>
        </xdr:nvCxnSpPr>
        <xdr:spPr>
          <a:xfrm flipV="1">
            <a:off x="3732066" y="2623705"/>
            <a:ext cx="623457" cy="1"/>
          </a:xfrm>
          <a:prstGeom prst="line">
            <a:avLst/>
          </a:prstGeom>
          <a:ln w="76200">
            <a:solidFill>
              <a:srgbClr val="0070C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4" name="Straight Connector 13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CxnSpPr/>
        </xdr:nvCxnSpPr>
        <xdr:spPr>
          <a:xfrm flipH="1">
            <a:off x="4338203" y="2621108"/>
            <a:ext cx="6060" cy="1318778"/>
          </a:xfrm>
          <a:prstGeom prst="line">
            <a:avLst/>
          </a:prstGeom>
          <a:ln w="76200">
            <a:solidFill>
              <a:srgbClr val="FFC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0" name="Straight Connector 19">
            <a:extLst>
              <a:ext uri="{FF2B5EF4-FFF2-40B4-BE49-F238E27FC236}">
                <a16:creationId xmlns:a16="http://schemas.microsoft.com/office/drawing/2014/main" id="{00000000-0008-0000-0000-000014000000}"/>
              </a:ext>
            </a:extLst>
          </xdr:cNvPr>
          <xdr:cNvCxnSpPr/>
        </xdr:nvCxnSpPr>
        <xdr:spPr>
          <a:xfrm>
            <a:off x="2356036" y="2577811"/>
            <a:ext cx="700623" cy="2598"/>
          </a:xfrm>
          <a:prstGeom prst="line">
            <a:avLst/>
          </a:prstGeom>
          <a:ln w="76200">
            <a:solidFill>
              <a:srgbClr val="0070C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3" name="Straight Connector 22">
            <a:extLst>
              <a:ext uri="{FF2B5EF4-FFF2-40B4-BE49-F238E27FC236}">
                <a16:creationId xmlns:a16="http://schemas.microsoft.com/office/drawing/2014/main" id="{00000000-0008-0000-0000-000017000000}"/>
              </a:ext>
            </a:extLst>
          </xdr:cNvPr>
          <xdr:cNvCxnSpPr/>
        </xdr:nvCxnSpPr>
        <xdr:spPr>
          <a:xfrm>
            <a:off x="3702628" y="2620241"/>
            <a:ext cx="3463" cy="618259"/>
          </a:xfrm>
          <a:prstGeom prst="line">
            <a:avLst/>
          </a:prstGeom>
          <a:ln w="76200">
            <a:solidFill>
              <a:srgbClr val="FF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6" name="Straight Connector 25">
            <a:extLst>
              <a:ext uri="{FF2B5EF4-FFF2-40B4-BE49-F238E27FC236}">
                <a16:creationId xmlns:a16="http://schemas.microsoft.com/office/drawing/2014/main" id="{00000000-0008-0000-0000-00001A000000}"/>
              </a:ext>
            </a:extLst>
          </xdr:cNvPr>
          <xdr:cNvCxnSpPr/>
        </xdr:nvCxnSpPr>
        <xdr:spPr>
          <a:xfrm flipH="1">
            <a:off x="3030682" y="2571750"/>
            <a:ext cx="765" cy="649432"/>
          </a:xfrm>
          <a:prstGeom prst="line">
            <a:avLst/>
          </a:prstGeom>
          <a:ln w="76200">
            <a:solidFill>
              <a:srgbClr val="FFC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2" name="Straight Connector 31">
            <a:extLst>
              <a:ext uri="{FF2B5EF4-FFF2-40B4-BE49-F238E27FC236}">
                <a16:creationId xmlns:a16="http://schemas.microsoft.com/office/drawing/2014/main" id="{00000000-0008-0000-0000-000020000000}"/>
              </a:ext>
            </a:extLst>
          </xdr:cNvPr>
          <xdr:cNvCxnSpPr/>
        </xdr:nvCxnSpPr>
        <xdr:spPr>
          <a:xfrm flipV="1">
            <a:off x="3048763" y="3221182"/>
            <a:ext cx="623457" cy="1"/>
          </a:xfrm>
          <a:prstGeom prst="line">
            <a:avLst/>
          </a:prstGeom>
          <a:ln w="76200">
            <a:solidFill>
              <a:srgbClr val="0070C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 editAs="oneCell">
    <xdr:from>
      <xdr:col>3</xdr:col>
      <xdr:colOff>329045</xdr:colOff>
      <xdr:row>12</xdr:row>
      <xdr:rowOff>8660</xdr:rowOff>
    </xdr:from>
    <xdr:to>
      <xdr:col>7</xdr:col>
      <xdr:colOff>34196</xdr:colOff>
      <xdr:row>12</xdr:row>
      <xdr:rowOff>2023951</xdr:rowOff>
    </xdr:to>
    <xdr:pic>
      <xdr:nvPicPr>
        <xdr:cNvPr id="9" name="Picture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017568" y="3446319"/>
          <a:ext cx="2129696" cy="2015291"/>
        </a:xfrm>
        <a:prstGeom prst="rect">
          <a:avLst/>
        </a:prstGeom>
      </xdr:spPr>
    </xdr:pic>
    <xdr:clientData/>
  </xdr:twoCellAnchor>
  <xdr:twoCellAnchor editAs="oneCell">
    <xdr:from>
      <xdr:col>1</xdr:col>
      <xdr:colOff>467352</xdr:colOff>
      <xdr:row>12</xdr:row>
      <xdr:rowOff>2027911</xdr:rowOff>
    </xdr:from>
    <xdr:to>
      <xdr:col>4</xdr:col>
      <xdr:colOff>304705</xdr:colOff>
      <xdr:row>12</xdr:row>
      <xdr:rowOff>4587406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6685" y="4906578"/>
          <a:ext cx="1848187" cy="2559495"/>
        </a:xfrm>
        <a:prstGeom prst="rect">
          <a:avLst/>
        </a:prstGeom>
      </xdr:spPr>
    </xdr:pic>
    <xdr:clientData/>
  </xdr:twoCellAnchor>
  <xdr:twoCellAnchor editAs="oneCell">
    <xdr:from>
      <xdr:col>5</xdr:col>
      <xdr:colOff>458428</xdr:colOff>
      <xdr:row>12</xdr:row>
      <xdr:rowOff>1996233</xdr:rowOff>
    </xdr:from>
    <xdr:to>
      <xdr:col>9</xdr:col>
      <xdr:colOff>34712</xdr:colOff>
      <xdr:row>12</xdr:row>
      <xdr:rowOff>4573989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252428" y="4874900"/>
          <a:ext cx="2031617" cy="2577756"/>
        </a:xfrm>
        <a:prstGeom prst="rect">
          <a:avLst/>
        </a:prstGeom>
      </xdr:spPr>
    </xdr:pic>
    <xdr:clientData/>
  </xdr:twoCellAnchor>
  <xdr:twoCellAnchor>
    <xdr:from>
      <xdr:col>4</xdr:col>
      <xdr:colOff>142875</xdr:colOff>
      <xdr:row>17</xdr:row>
      <xdr:rowOff>66675</xdr:rowOff>
    </xdr:from>
    <xdr:to>
      <xdr:col>4</xdr:col>
      <xdr:colOff>152400</xdr:colOff>
      <xdr:row>24</xdr:row>
      <xdr:rowOff>104775</xdr:rowOff>
    </xdr:to>
    <xdr:cxnSp macro="">
      <xdr:nvCxnSpPr>
        <xdr:cNvPr id="22" name="Straight Arrow Connector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CxnSpPr/>
      </xdr:nvCxnSpPr>
      <xdr:spPr>
        <a:xfrm>
          <a:off x="2314575" y="8448675"/>
          <a:ext cx="9525" cy="1419225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oneCellAnchor>
    <xdr:from>
      <xdr:col>3</xdr:col>
      <xdr:colOff>570279</xdr:colOff>
      <xdr:row>20</xdr:row>
      <xdr:rowOff>17568</xdr:rowOff>
    </xdr:from>
    <xdr:ext cx="233205" cy="419923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 rot="16200000">
          <a:off x="2039020" y="9064427"/>
          <a:ext cx="419923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IN" sz="900"/>
            <a:t>12 m</a:t>
          </a:r>
        </a:p>
      </xdr:txBody>
    </xdr:sp>
    <xdr:clientData/>
  </xdr:oneCellAnchor>
  <xdr:twoCellAnchor>
    <xdr:from>
      <xdr:col>6</xdr:col>
      <xdr:colOff>276225</xdr:colOff>
      <xdr:row>17</xdr:row>
      <xdr:rowOff>76200</xdr:rowOff>
    </xdr:from>
    <xdr:to>
      <xdr:col>6</xdr:col>
      <xdr:colOff>276225</xdr:colOff>
      <xdr:row>21</xdr:row>
      <xdr:rowOff>0</xdr:rowOff>
    </xdr:to>
    <xdr:cxnSp macro="">
      <xdr:nvCxnSpPr>
        <xdr:cNvPr id="27" name="Straight Arrow Connector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CxnSpPr/>
      </xdr:nvCxnSpPr>
      <xdr:spPr>
        <a:xfrm>
          <a:off x="3667125" y="8458200"/>
          <a:ext cx="0" cy="68580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oneCellAnchor>
    <xdr:from>
      <xdr:col>6</xdr:col>
      <xdr:colOff>85724</xdr:colOff>
      <xdr:row>18</xdr:row>
      <xdr:rowOff>95914</xdr:rowOff>
    </xdr:from>
    <xdr:ext cx="233205" cy="361446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/>
      </xdr:nvSpPr>
      <xdr:spPr>
        <a:xfrm rot="16200000">
          <a:off x="3412504" y="8732534"/>
          <a:ext cx="361446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IN" sz="900"/>
            <a:t>3 m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0000000}" name="OpeningDetails" displayName="OpeningDetails" ref="B41:H76" totalsRowShown="0" headerRowDxfId="49" dataDxfId="47" headerRowBorderDxfId="48" tableBorderDxfId="46" totalsRowBorderDxfId="45">
  <tableColumns count="7">
    <tableColumn id="1" xr3:uid="{00000000-0010-0000-0000-000001000000}" name="Window/Door" dataDxfId="44"/>
    <tableColumn id="2" xr3:uid="{00000000-0010-0000-0000-000002000000}" name="Name" dataDxfId="43"/>
    <tableColumn id="3" xr3:uid="{00000000-0010-0000-0000-000003000000}" name="No. of Openings " dataDxfId="42"/>
    <tableColumn id="4" xr3:uid="{00000000-0010-0000-0000-000004000000}" name="Opening width (m)" dataDxfId="41"/>
    <tableColumn id="5" xr3:uid="{00000000-0010-0000-0000-000005000000}" name="Opening height (m)" dataDxfId="40"/>
    <tableColumn id="6" xr3:uid="{00000000-0010-0000-0000-000006000000}" name="Glass width (m)" dataDxfId="39"/>
    <tableColumn id="7" xr3:uid="{00000000-0010-0000-0000-000007000000}" name="Glass height (m)" dataDxfId="38"/>
  </tableColumns>
  <tableStyleInfo name="TableStyleLight1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1000000}" name="Table7" displayName="Table7" ref="B10:F23" totalsRowShown="0" headerRowDxfId="37" dataDxfId="36" tableBorderDxfId="35" headerRowCellStyle="40% - Accent3">
  <tableColumns count="5">
    <tableColumn id="1" xr3:uid="{00000000-0010-0000-0100-000001000000}" name="No. of floors" dataDxfId="34"/>
    <tableColumn id="2" xr3:uid="{00000000-0010-0000-0100-000002000000}" name="Type of DU" dataDxfId="33"/>
    <tableColumn id="3" xr3:uid="{00000000-0010-0000-0100-000003000000}" name="No of DUs" dataDxfId="32"/>
    <tableColumn id="4" xr3:uid="{00000000-0010-0000-0100-000004000000}" name="Area of Dwelling unit (m2)" dataDxfId="31"/>
    <tableColumn id="5" xr3:uid="{00000000-0010-0000-0100-000005000000}" name="Total Area (m2)" dataDxfId="30">
      <calculatedColumnFormula>D11*E11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2000000}" name="Table8" displayName="Table8" ref="B15:T217" totalsRowShown="0" headerRowDxfId="29" dataDxfId="27" headerRowBorderDxfId="28" tableBorderDxfId="26">
  <tableColumns count="19">
    <tableColumn id="1" xr3:uid="{00000000-0010-0000-0200-000001000000}" name="Orientation " dataDxfId="25"/>
    <tableColumn id="2" xr3:uid="{00000000-0010-0000-0200-000002000000}" name="Window/Door/Ventilator Name_x000a_" dataDxfId="24"/>
    <tableColumn id="3" xr3:uid="{00000000-0010-0000-0200-000003000000}" name="No. of Openings " dataDxfId="23"/>
    <tableColumn id="4" xr3:uid="{00000000-0010-0000-0200-000004000000}" name="Opening width (m)" dataDxfId="22">
      <calculatedColumnFormula>IFERROR(VLOOKUP($C16,'General Details'!$C$41:$H$117,MATCH('Envelope Details'!$E$15,OpeningDetails[[#Headers],[Name]:[Glass height (m)]],0),0),"")</calculatedColumnFormula>
    </tableColumn>
    <tableColumn id="5" xr3:uid="{00000000-0010-0000-0200-000005000000}" name="Opening height (m)" dataDxfId="21">
      <calculatedColumnFormula>IFERROR(VLOOKUP($C16,'General Details'!$C$41:$H$117,MATCH('Envelope Details'!$F$15,OpeningDetails[[#Headers],[Name]:[Glass height (m)]],0),0),"")</calculatedColumnFormula>
    </tableColumn>
    <tableColumn id="6" xr3:uid="{00000000-0010-0000-0200-000006000000}" name="H overhang" dataDxfId="20"/>
    <tableColumn id="7" xr3:uid="{00000000-0010-0000-0200-000007000000}" name="V overhang" dataDxfId="19"/>
    <tableColumn id="8" xr3:uid="{00000000-0010-0000-0200-000008000000}" name="H right" dataDxfId="18"/>
    <tableColumn id="9" xr3:uid="{00000000-0010-0000-0200-000009000000}" name="V right" dataDxfId="17"/>
    <tableColumn id="10" xr3:uid="{00000000-0010-0000-0200-00000A000000}" name="H left" dataDxfId="16"/>
    <tableColumn id="11" xr3:uid="{00000000-0010-0000-0200-00000B000000}" name="V left" dataDxfId="15"/>
    <tableColumn id="12" xr3:uid="{00000000-0010-0000-0200-00000C000000}" name="Opening area (m2)" dataDxfId="14">
      <calculatedColumnFormula>IFERROR(E16*F16,"")</calculatedColumnFormula>
    </tableColumn>
    <tableColumn id="13" xr3:uid="{00000000-0010-0000-0200-00000D000000}" name="Total Opening area (m2)" dataDxfId="13">
      <calculatedColumnFormula>IFERROR(M16*D16,"")</calculatedColumnFormula>
    </tableColumn>
    <tableColumn id="14" xr3:uid="{00000000-0010-0000-0200-00000E000000}" name="Glass width (m)" dataDxfId="12">
      <calculatedColumnFormula>IFERROR(VLOOKUP($C16,'General Details'!$C$41:$H$117,MATCH('Envelope Details'!$O$15,OpeningDetails[[#Headers],[Name]:[Glass height (m)]],0),0),"")</calculatedColumnFormula>
    </tableColumn>
    <tableColumn id="15" xr3:uid="{00000000-0010-0000-0200-00000F000000}" name="Glass height (m)" dataDxfId="11">
      <calculatedColumnFormula>IFERROR(VLOOKUP($C16,'General Details'!$C$41:$H$117,MATCH('Envelope Details'!$P$15,OpeningDetails[[#Headers],[Name]:[Glass height (m)]],0),0),"")</calculatedColumnFormula>
    </tableColumn>
    <tableColumn id="16" xr3:uid="{00000000-0010-0000-0200-000010000000}" name="Glass area in opening (m2)" dataDxfId="10">
      <calculatedColumnFormula>IFERROR(O16*P16,"")</calculatedColumnFormula>
    </tableColumn>
    <tableColumn id="17" xr3:uid="{00000000-0010-0000-0200-000011000000}" name="Total Glass area in opening (m2)" dataDxfId="9">
      <calculatedColumnFormula>IFERROR(Q16*D16,"")</calculatedColumnFormula>
    </tableColumn>
    <tableColumn id="18" xr3:uid="{00000000-0010-0000-0200-000012000000}" name="Opaque area (m2)" dataDxfId="8">
      <calculatedColumnFormula>IFERROR(M16-Q16,"")</calculatedColumnFormula>
    </tableColumn>
    <tableColumn id="19" xr3:uid="{00000000-0010-0000-0200-000013000000}" name="Total Opaque area (m2)" dataDxfId="7">
      <calculatedColumnFormula>IFERROR(N16-R16,"")</calculatedColumnFormula>
    </tableColumn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3000000}" name="Location" displayName="Location" ref="B2:B63" totalsRowShown="0" headerRowDxfId="6">
  <sortState xmlns:xlrd2="http://schemas.microsoft.com/office/spreadsheetml/2017/richdata2" ref="B4:B71">
    <sortCondition ref="B3"/>
  </sortState>
  <tableColumns count="1">
    <tableColumn id="1" xr3:uid="{00000000-0010-0000-0300-000001000000}" name="Location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4000000}" name="Table2" displayName="Table2" ref="C2:D63" totalsRowShown="0" headerRowDxfId="5">
  <tableColumns count="2">
    <tableColumn id="1" xr3:uid="{00000000-0010-0000-0400-000001000000}" name="Latitude_x000a_(&gt; 23.5/ &lt; 23.5)"/>
    <tableColumn id="2" xr3:uid="{00000000-0010-0000-0400-000002000000}" name="Climatic Zone"/>
  </tableColumns>
  <tableStyleInfo name="TableStyleMedium3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5000000}" name="Table3" displayName="Table3" ref="E2:E7" totalsRowShown="0" headerRowDxfId="4">
  <tableColumns count="1">
    <tableColumn id="1" xr3:uid="{00000000-0010-0000-0500-000001000000}" name="Window/Door/Ventilator 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6000000}" name="Table4" displayName="Table4" ref="F2:F5" totalsRowShown="0">
  <tableColumns count="1">
    <tableColumn id="1" xr3:uid="{00000000-0010-0000-0600-000001000000}" name="Openable Area " dataDxfId="3"/>
  </tableColumns>
  <tableStyleInfo name="TableStyleMedium3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7000000}" name="Table6" displayName="Table6" ref="G2:G10" totalsRowShown="0">
  <tableColumns count="1">
    <tableColumn id="1" xr3:uid="{00000000-0010-0000-0700-000001000000}" name="Orientation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table" Target="../tables/table4.xml"/><Relationship Id="rId5" Type="http://schemas.openxmlformats.org/officeDocument/2006/relationships/table" Target="../tables/table8.xml"/><Relationship Id="rId4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K30"/>
  <sheetViews>
    <sheetView tabSelected="1" view="pageBreakPreview" topLeftCell="A14" zoomScaleNormal="100" zoomScaleSheetLayoutView="100" workbookViewId="0">
      <selection activeCell="J27" sqref="J27"/>
    </sheetView>
  </sheetViews>
  <sheetFormatPr defaultRowHeight="14.4" x14ac:dyDescent="0.3"/>
  <cols>
    <col min="1" max="1" width="2.5546875" customWidth="1"/>
    <col min="3" max="3" width="11.6640625" customWidth="1"/>
    <col min="10" max="10" width="14.5546875" customWidth="1"/>
    <col min="11" max="11" width="3.33203125" customWidth="1"/>
  </cols>
  <sheetData>
    <row r="1" spans="2:10" ht="7.5" customHeight="1" thickBot="1" x14ac:dyDescent="0.35"/>
    <row r="2" spans="2:10" ht="18.600000000000001" thickBot="1" x14ac:dyDescent="0.4">
      <c r="B2" s="295" t="s">
        <v>226</v>
      </c>
      <c r="C2" s="296"/>
      <c r="D2" s="296"/>
      <c r="E2" s="296"/>
      <c r="F2" s="296"/>
      <c r="G2" s="296"/>
      <c r="H2" s="296"/>
      <c r="I2" s="296"/>
      <c r="J2" s="297"/>
    </row>
    <row r="3" spans="2:10" ht="31.5" customHeight="1" x14ac:dyDescent="0.3">
      <c r="B3" s="300" t="s">
        <v>234</v>
      </c>
      <c r="C3" s="301"/>
      <c r="D3" s="301"/>
      <c r="E3" s="301"/>
      <c r="F3" s="301"/>
      <c r="G3" s="301"/>
      <c r="H3" s="301"/>
      <c r="I3" s="301"/>
      <c r="J3" s="302"/>
    </row>
    <row r="4" spans="2:10" ht="14.25" customHeight="1" x14ac:dyDescent="0.3">
      <c r="B4" s="314" t="s">
        <v>229</v>
      </c>
      <c r="C4" s="315"/>
      <c r="D4" s="315"/>
      <c r="E4" s="315"/>
      <c r="F4" s="315"/>
      <c r="G4" s="315"/>
      <c r="H4" s="315"/>
      <c r="I4" s="315"/>
      <c r="J4" s="316"/>
    </row>
    <row r="5" spans="2:10" ht="60.75" customHeight="1" x14ac:dyDescent="0.3">
      <c r="B5" s="311" t="s">
        <v>230</v>
      </c>
      <c r="C5" s="312"/>
      <c r="D5" s="312"/>
      <c r="E5" s="312"/>
      <c r="F5" s="312"/>
      <c r="G5" s="312"/>
      <c r="H5" s="312"/>
      <c r="I5" s="312"/>
      <c r="J5" s="313"/>
    </row>
    <row r="6" spans="2:10" ht="6" customHeight="1" x14ac:dyDescent="0.3">
      <c r="B6" s="207"/>
      <c r="C6" s="208"/>
      <c r="D6" s="208"/>
      <c r="E6" s="208"/>
      <c r="F6" s="208"/>
      <c r="G6" s="208"/>
      <c r="H6" s="208"/>
      <c r="I6" s="208"/>
      <c r="J6" s="209"/>
    </row>
    <row r="7" spans="2:10" ht="15.75" customHeight="1" x14ac:dyDescent="0.3">
      <c r="B7" s="303"/>
      <c r="C7" s="304"/>
      <c r="D7" t="s">
        <v>223</v>
      </c>
      <c r="J7" s="203"/>
    </row>
    <row r="8" spans="2:10" ht="15.75" customHeight="1" x14ac:dyDescent="0.3">
      <c r="B8" s="305"/>
      <c r="C8" s="306"/>
      <c r="D8" t="s">
        <v>224</v>
      </c>
      <c r="J8" s="203"/>
    </row>
    <row r="9" spans="2:10" ht="15.75" customHeight="1" x14ac:dyDescent="0.3">
      <c r="B9" s="307"/>
      <c r="C9" s="308"/>
      <c r="D9" t="s">
        <v>235</v>
      </c>
      <c r="J9" s="203"/>
    </row>
    <row r="10" spans="2:10" x14ac:dyDescent="0.3">
      <c r="B10" s="309"/>
      <c r="C10" s="310"/>
      <c r="D10" t="s">
        <v>225</v>
      </c>
      <c r="J10" s="203"/>
    </row>
    <row r="11" spans="2:10" ht="8.25" customHeight="1" x14ac:dyDescent="0.3">
      <c r="B11" s="204"/>
      <c r="J11" s="203"/>
    </row>
    <row r="12" spans="2:10" ht="16.5" customHeight="1" x14ac:dyDescent="0.3">
      <c r="B12" s="292" t="s">
        <v>238</v>
      </c>
      <c r="C12" s="293"/>
      <c r="D12" s="293"/>
      <c r="E12" s="293"/>
      <c r="F12" s="293"/>
      <c r="G12" s="293"/>
      <c r="H12" s="293"/>
      <c r="I12" s="293"/>
      <c r="J12" s="294"/>
    </row>
    <row r="13" spans="2:10" ht="369" customHeight="1" x14ac:dyDescent="0.3">
      <c r="B13" s="289"/>
      <c r="C13" s="290"/>
      <c r="D13" s="290"/>
      <c r="E13" s="290"/>
      <c r="F13" s="290"/>
      <c r="G13" s="290"/>
      <c r="H13" s="290"/>
      <c r="I13" s="290"/>
      <c r="J13" s="291"/>
    </row>
    <row r="14" spans="2:10" x14ac:dyDescent="0.3">
      <c r="B14" s="204" t="s">
        <v>231</v>
      </c>
      <c r="J14" s="203"/>
    </row>
    <row r="15" spans="2:10" ht="13.5" customHeight="1" x14ac:dyDescent="0.3">
      <c r="B15" s="204"/>
      <c r="J15" s="203"/>
    </row>
    <row r="16" spans="2:10" ht="18.75" customHeight="1" x14ac:dyDescent="0.3">
      <c r="B16" s="318" t="s">
        <v>233</v>
      </c>
      <c r="C16" s="319"/>
      <c r="D16" s="319"/>
      <c r="E16" s="319"/>
      <c r="F16" s="319"/>
      <c r="G16" s="319"/>
      <c r="H16" s="319"/>
      <c r="I16" s="319"/>
      <c r="J16" s="320"/>
    </row>
    <row r="17" spans="2:11" ht="6.75" customHeight="1" x14ac:dyDescent="0.3">
      <c r="B17" s="289"/>
      <c r="C17" s="290"/>
      <c r="D17" s="290"/>
      <c r="E17" s="290"/>
      <c r="F17" s="290"/>
      <c r="G17" s="290"/>
      <c r="H17" s="290"/>
      <c r="I17" s="290"/>
      <c r="J17" s="291"/>
    </row>
    <row r="18" spans="2:11" x14ac:dyDescent="0.3">
      <c r="B18" s="298"/>
      <c r="C18" s="299"/>
      <c r="D18" s="299"/>
      <c r="E18" s="290"/>
      <c r="F18" s="290"/>
      <c r="G18" s="290"/>
      <c r="H18" s="290"/>
      <c r="J18" s="203"/>
    </row>
    <row r="19" spans="2:11" x14ac:dyDescent="0.3">
      <c r="B19" s="298"/>
      <c r="C19" s="299"/>
      <c r="D19" s="299"/>
      <c r="E19" s="290"/>
      <c r="F19" s="290"/>
      <c r="G19" s="290"/>
      <c r="H19" s="290"/>
      <c r="J19" s="203" t="s">
        <v>206</v>
      </c>
    </row>
    <row r="20" spans="2:11" x14ac:dyDescent="0.3">
      <c r="B20" s="298"/>
      <c r="C20" s="299"/>
      <c r="D20" s="299"/>
      <c r="E20" s="290"/>
      <c r="F20" s="290"/>
      <c r="G20" s="290"/>
      <c r="H20" s="290"/>
      <c r="I20" s="35"/>
      <c r="J20" s="205" t="s">
        <v>205</v>
      </c>
      <c r="K20" s="35"/>
    </row>
    <row r="21" spans="2:11" x14ac:dyDescent="0.3">
      <c r="B21" s="298"/>
      <c r="C21" s="299"/>
      <c r="D21" s="299"/>
      <c r="E21" s="290"/>
      <c r="F21" s="290"/>
      <c r="G21" s="290"/>
      <c r="H21" s="290"/>
      <c r="J21" s="203" t="s">
        <v>36</v>
      </c>
    </row>
    <row r="22" spans="2:11" x14ac:dyDescent="0.3">
      <c r="B22" s="298"/>
      <c r="C22" s="299"/>
      <c r="D22" s="299"/>
      <c r="E22" s="290"/>
      <c r="F22" s="290"/>
      <c r="G22" s="290"/>
      <c r="H22" s="290"/>
      <c r="J22" s="203" t="s">
        <v>207</v>
      </c>
    </row>
    <row r="23" spans="2:11" ht="18" x14ac:dyDescent="0.35">
      <c r="B23" s="298"/>
      <c r="C23" s="299"/>
      <c r="D23" s="299"/>
      <c r="E23" s="290"/>
      <c r="F23" s="290"/>
      <c r="G23" s="290"/>
      <c r="H23" s="290"/>
      <c r="I23" s="218" t="s">
        <v>208</v>
      </c>
      <c r="J23" s="203"/>
    </row>
    <row r="24" spans="2:11" x14ac:dyDescent="0.3">
      <c r="B24" s="298"/>
      <c r="C24" s="299"/>
      <c r="D24" s="299"/>
      <c r="E24" s="290"/>
      <c r="F24" s="290"/>
      <c r="G24" s="290"/>
      <c r="H24" s="290"/>
      <c r="J24" s="203"/>
    </row>
    <row r="25" spans="2:11" x14ac:dyDescent="0.3">
      <c r="B25" s="298"/>
      <c r="C25" s="299"/>
      <c r="D25" s="299"/>
      <c r="E25" s="290"/>
      <c r="F25" s="290"/>
      <c r="G25" s="290"/>
      <c r="H25" s="290"/>
      <c r="J25" s="203"/>
    </row>
    <row r="26" spans="2:11" ht="60.75" customHeight="1" x14ac:dyDescent="0.3">
      <c r="B26" s="289"/>
      <c r="C26" s="290"/>
      <c r="D26" s="290"/>
      <c r="E26" s="317" t="s">
        <v>232</v>
      </c>
      <c r="F26" s="317"/>
      <c r="G26" s="317"/>
      <c r="H26" s="317"/>
      <c r="J26" s="203"/>
    </row>
    <row r="27" spans="2:11" ht="16.5" customHeight="1" x14ac:dyDescent="0.3">
      <c r="B27" s="219"/>
      <c r="C27" s="14"/>
      <c r="D27" s="14"/>
      <c r="E27" s="220"/>
      <c r="F27" s="220"/>
      <c r="G27" s="220"/>
      <c r="H27" s="220"/>
      <c r="J27" s="203"/>
    </row>
    <row r="28" spans="2:11" ht="16.5" customHeight="1" x14ac:dyDescent="0.3">
      <c r="B28" s="219"/>
      <c r="C28" s="14"/>
      <c r="D28" s="14"/>
      <c r="E28" s="220"/>
      <c r="F28" s="220"/>
      <c r="G28" s="220"/>
      <c r="H28" s="52" t="s">
        <v>257</v>
      </c>
      <c r="I28" s="52"/>
      <c r="J28" s="221"/>
    </row>
    <row r="29" spans="2:11" ht="16.5" customHeight="1" x14ac:dyDescent="0.3">
      <c r="B29" s="219"/>
      <c r="C29" s="14"/>
      <c r="D29" s="14"/>
      <c r="E29" s="220"/>
      <c r="F29" s="220"/>
      <c r="G29" s="220"/>
      <c r="H29" s="52" t="s">
        <v>288</v>
      </c>
      <c r="I29" s="52"/>
      <c r="J29" s="221"/>
    </row>
    <row r="30" spans="2:11" ht="15" thickBot="1" x14ac:dyDescent="0.35">
      <c r="B30" s="162"/>
      <c r="C30" s="90"/>
      <c r="D30" s="90"/>
      <c r="E30" s="90"/>
      <c r="F30" s="90"/>
      <c r="G30" s="90"/>
      <c r="H30" s="90"/>
      <c r="I30" s="90"/>
      <c r="J30" s="206"/>
    </row>
  </sheetData>
  <sheetProtection algorithmName="SHA-512" hashValue="DhVDCYGxG/faYHi7hJ7bE+K7M57S7dQ4CtZBeIkki2JSAlBsAQR6ow0wiaEBmpReJk5PFnrhyd6fE74RIbDLJw==" saltValue="ghTkhd8oabKivVu6TTVajw==" spinCount="100000" sheet="1" objects="1" scenarios="1"/>
  <mergeCells count="16">
    <mergeCell ref="B13:J13"/>
    <mergeCell ref="B26:D26"/>
    <mergeCell ref="B12:J12"/>
    <mergeCell ref="B2:J2"/>
    <mergeCell ref="B18:D25"/>
    <mergeCell ref="E18:H25"/>
    <mergeCell ref="B3:J3"/>
    <mergeCell ref="B7:C7"/>
    <mergeCell ref="B8:C8"/>
    <mergeCell ref="B9:C9"/>
    <mergeCell ref="B10:C10"/>
    <mergeCell ref="B5:J5"/>
    <mergeCell ref="B4:J4"/>
    <mergeCell ref="E26:H26"/>
    <mergeCell ref="B17:J17"/>
    <mergeCell ref="B16:J16"/>
  </mergeCells>
  <pageMargins left="0.7" right="0.7" top="0.75" bottom="0.75" header="0.3" footer="0.3"/>
  <pageSetup scale="74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B1:L96"/>
  <sheetViews>
    <sheetView workbookViewId="0">
      <selection activeCell="N11" sqref="N11"/>
    </sheetView>
  </sheetViews>
  <sheetFormatPr defaultRowHeight="14.4" x14ac:dyDescent="0.3"/>
  <cols>
    <col min="2" max="2" width="7.6640625" bestFit="1" customWidth="1"/>
    <col min="3" max="3" width="16.88671875" customWidth="1"/>
    <col min="4" max="4" width="5" bestFit="1" customWidth="1"/>
    <col min="5" max="5" width="13.109375" bestFit="1" customWidth="1"/>
    <col min="6" max="6" width="12.44140625" bestFit="1" customWidth="1"/>
    <col min="7" max="7" width="13.5546875" bestFit="1" customWidth="1"/>
    <col min="8" max="12" width="14.5546875" bestFit="1" customWidth="1"/>
  </cols>
  <sheetData>
    <row r="1" spans="2:12" ht="15" thickBot="1" x14ac:dyDescent="0.35"/>
    <row r="2" spans="2:12" ht="16.2" thickBot="1" x14ac:dyDescent="0.35">
      <c r="C2" s="130" t="s">
        <v>164</v>
      </c>
      <c r="D2" s="131"/>
      <c r="E2" s="131"/>
      <c r="F2" s="131"/>
      <c r="G2" s="131"/>
      <c r="H2" s="131"/>
      <c r="I2" s="131"/>
      <c r="J2" s="131"/>
      <c r="K2" s="131"/>
      <c r="L2" s="132"/>
    </row>
    <row r="3" spans="2:12" ht="16.2" thickBot="1" x14ac:dyDescent="0.35">
      <c r="B3" t="s">
        <v>211</v>
      </c>
      <c r="C3" s="133" t="s">
        <v>177</v>
      </c>
      <c r="D3" s="134"/>
      <c r="E3" s="134"/>
      <c r="F3" s="134"/>
      <c r="G3" s="134"/>
      <c r="H3" s="134"/>
      <c r="I3" s="134"/>
      <c r="J3" s="134"/>
      <c r="K3" s="134"/>
      <c r="L3" s="135"/>
    </row>
    <row r="4" spans="2:12" x14ac:dyDescent="0.3">
      <c r="C4" s="219" t="s">
        <v>5</v>
      </c>
      <c r="D4" s="14"/>
      <c r="E4" s="14" t="s">
        <v>135</v>
      </c>
      <c r="F4" s="14" t="s">
        <v>152</v>
      </c>
      <c r="G4" s="14" t="s">
        <v>145</v>
      </c>
      <c r="H4" s="14" t="s">
        <v>153</v>
      </c>
      <c r="I4" s="14" t="s">
        <v>144</v>
      </c>
      <c r="J4" s="14" t="s">
        <v>154</v>
      </c>
      <c r="K4" s="14" t="s">
        <v>146</v>
      </c>
      <c r="L4" s="251" t="s">
        <v>155</v>
      </c>
    </row>
    <row r="5" spans="2:12" x14ac:dyDescent="0.3">
      <c r="C5" s="219" t="s">
        <v>173</v>
      </c>
      <c r="D5" s="14"/>
      <c r="E5" s="14" t="s">
        <v>151</v>
      </c>
      <c r="F5" s="14" t="s">
        <v>172</v>
      </c>
      <c r="G5" s="14" t="s">
        <v>171</v>
      </c>
      <c r="H5" s="14" t="s">
        <v>170</v>
      </c>
      <c r="I5" s="14" t="s">
        <v>169</v>
      </c>
      <c r="J5" s="14" t="s">
        <v>168</v>
      </c>
      <c r="K5" s="14" t="s">
        <v>167</v>
      </c>
      <c r="L5" s="251" t="s">
        <v>166</v>
      </c>
    </row>
    <row r="6" spans="2:12" x14ac:dyDescent="0.3">
      <c r="C6" s="219" t="s">
        <v>259</v>
      </c>
      <c r="D6" s="14">
        <v>0</v>
      </c>
      <c r="E6" s="14">
        <v>1</v>
      </c>
      <c r="F6" s="14">
        <v>1</v>
      </c>
      <c r="G6" s="14">
        <v>1</v>
      </c>
      <c r="H6" s="14">
        <v>1</v>
      </c>
      <c r="I6" s="14">
        <v>1</v>
      </c>
      <c r="J6" s="14">
        <v>1</v>
      </c>
      <c r="K6" s="14">
        <v>1</v>
      </c>
      <c r="L6" s="251">
        <v>1</v>
      </c>
    </row>
    <row r="7" spans="2:12" x14ac:dyDescent="0.3">
      <c r="C7" s="219" t="s">
        <v>260</v>
      </c>
      <c r="D7" s="14">
        <v>0.1</v>
      </c>
      <c r="E7" s="14">
        <v>0.95499999999999996</v>
      </c>
      <c r="F7" s="14">
        <v>0.93</v>
      </c>
      <c r="G7" s="14">
        <v>0.92200000000000004</v>
      </c>
      <c r="H7" s="14">
        <v>0.90600000000000003</v>
      </c>
      <c r="I7" s="14">
        <v>0.88100000000000001</v>
      </c>
      <c r="J7" s="14">
        <v>0.90500000000000003</v>
      </c>
      <c r="K7" s="14">
        <v>0.92200000000000004</v>
      </c>
      <c r="L7" s="251">
        <v>0.93</v>
      </c>
    </row>
    <row r="8" spans="2:12" x14ac:dyDescent="0.3">
      <c r="C8" s="219" t="s">
        <v>261</v>
      </c>
      <c r="D8" s="14">
        <v>0.2</v>
      </c>
      <c r="E8" s="14">
        <v>0.92200000000000004</v>
      </c>
      <c r="F8" s="14">
        <v>0.876</v>
      </c>
      <c r="G8" s="14">
        <v>0.85499999999999998</v>
      </c>
      <c r="H8" s="14">
        <v>0.82399999999999995</v>
      </c>
      <c r="I8" s="14">
        <v>0.78900000000000003</v>
      </c>
      <c r="J8" s="14">
        <v>0.82299999999999995</v>
      </c>
      <c r="K8" s="14">
        <v>0.85299999999999998</v>
      </c>
      <c r="L8" s="251">
        <v>0.875</v>
      </c>
    </row>
    <row r="9" spans="2:12" x14ac:dyDescent="0.3">
      <c r="C9" s="219" t="s">
        <v>262</v>
      </c>
      <c r="D9" s="14">
        <v>0.3</v>
      </c>
      <c r="E9" s="14">
        <v>0.89700000000000002</v>
      </c>
      <c r="F9" s="14">
        <v>0.83399999999999996</v>
      </c>
      <c r="G9" s="14">
        <v>0.79600000000000004</v>
      </c>
      <c r="H9" s="14">
        <v>0.755</v>
      </c>
      <c r="I9" s="14">
        <v>0.71899999999999997</v>
      </c>
      <c r="J9" s="14">
        <v>0.753</v>
      </c>
      <c r="K9" s="14">
        <v>0.79400000000000004</v>
      </c>
      <c r="L9" s="251">
        <v>0.83399999999999996</v>
      </c>
    </row>
    <row r="10" spans="2:12" x14ac:dyDescent="0.3">
      <c r="C10" s="219" t="s">
        <v>263</v>
      </c>
      <c r="D10" s="14">
        <v>0.4</v>
      </c>
      <c r="E10" s="14">
        <v>0.877</v>
      </c>
      <c r="F10" s="14">
        <v>0.80300000000000005</v>
      </c>
      <c r="G10" s="14">
        <v>0.745</v>
      </c>
      <c r="H10" s="14">
        <v>0.69699999999999995</v>
      </c>
      <c r="I10" s="14">
        <v>0.66500000000000004</v>
      </c>
      <c r="J10" s="14">
        <v>0.69499999999999995</v>
      </c>
      <c r="K10" s="14">
        <v>0.74299999999999999</v>
      </c>
      <c r="L10" s="251">
        <v>0.80200000000000005</v>
      </c>
    </row>
    <row r="11" spans="2:12" x14ac:dyDescent="0.3">
      <c r="C11" s="219" t="s">
        <v>264</v>
      </c>
      <c r="D11" s="14">
        <v>0.5</v>
      </c>
      <c r="E11" s="14">
        <v>0.86</v>
      </c>
      <c r="F11" s="14">
        <v>0.77900000000000003</v>
      </c>
      <c r="G11" s="14">
        <v>0.70199999999999996</v>
      </c>
      <c r="H11" s="14">
        <v>0.65200000000000002</v>
      </c>
      <c r="I11" s="14">
        <v>0.626</v>
      </c>
      <c r="J11" s="14">
        <v>0.65</v>
      </c>
      <c r="K11" s="14">
        <v>0.7</v>
      </c>
      <c r="L11" s="251">
        <v>0.77800000000000002</v>
      </c>
    </row>
    <row r="12" spans="2:12" x14ac:dyDescent="0.3">
      <c r="C12" s="219" t="s">
        <v>265</v>
      </c>
      <c r="D12" s="14">
        <v>0.6</v>
      </c>
      <c r="E12" s="14">
        <v>0.84599999999999997</v>
      </c>
      <c r="F12" s="14">
        <v>0.76100000000000001</v>
      </c>
      <c r="G12" s="14">
        <v>0.66600000000000004</v>
      </c>
      <c r="H12" s="14">
        <v>0.61699999999999999</v>
      </c>
      <c r="I12" s="14">
        <v>0.59799999999999998</v>
      </c>
      <c r="J12" s="14">
        <v>0.61399999999999999</v>
      </c>
      <c r="K12" s="14">
        <v>0.66300000000000003</v>
      </c>
      <c r="L12" s="251">
        <v>0.76</v>
      </c>
    </row>
    <row r="13" spans="2:12" x14ac:dyDescent="0.3">
      <c r="C13" s="219" t="s">
        <v>266</v>
      </c>
      <c r="D13" s="14">
        <v>0.7</v>
      </c>
      <c r="E13" s="14">
        <v>0.83399999999999996</v>
      </c>
      <c r="F13" s="14">
        <v>0.747</v>
      </c>
      <c r="G13" s="14">
        <v>0.63500000000000001</v>
      </c>
      <c r="H13" s="14">
        <v>0.59</v>
      </c>
      <c r="I13" s="14">
        <v>0.57999999999999996</v>
      </c>
      <c r="J13" s="14">
        <v>0.58699999999999997</v>
      </c>
      <c r="K13" s="14">
        <v>0.63200000000000001</v>
      </c>
      <c r="L13" s="251">
        <v>0.746</v>
      </c>
    </row>
    <row r="14" spans="2:12" x14ac:dyDescent="0.3">
      <c r="C14" s="219" t="s">
        <v>267</v>
      </c>
      <c r="D14" s="14">
        <v>0.8</v>
      </c>
      <c r="E14" s="14">
        <v>0.82499999999999996</v>
      </c>
      <c r="F14" s="14">
        <v>0.73699999999999999</v>
      </c>
      <c r="G14" s="14">
        <v>0.60899999999999999</v>
      </c>
      <c r="H14" s="14">
        <v>0.56899999999999995</v>
      </c>
      <c r="I14" s="14">
        <v>0.56899999999999995</v>
      </c>
      <c r="J14" s="14">
        <v>0.56599999999999995</v>
      </c>
      <c r="K14" s="14">
        <v>0.60599999999999998</v>
      </c>
      <c r="L14" s="251">
        <v>0.73599999999999999</v>
      </c>
    </row>
    <row r="15" spans="2:12" x14ac:dyDescent="0.3">
      <c r="C15" s="219" t="s">
        <v>268</v>
      </c>
      <c r="D15" s="14">
        <v>0.9</v>
      </c>
      <c r="E15" s="14">
        <v>0.81699999999999995</v>
      </c>
      <c r="F15" s="14">
        <v>0.72899999999999998</v>
      </c>
      <c r="G15" s="14">
        <v>0.58699999999999997</v>
      </c>
      <c r="H15" s="14">
        <v>0.55400000000000005</v>
      </c>
      <c r="I15" s="14">
        <v>0.56299999999999994</v>
      </c>
      <c r="J15" s="14">
        <v>0.55100000000000005</v>
      </c>
      <c r="K15" s="14">
        <v>0.58499999999999996</v>
      </c>
      <c r="L15" s="251">
        <v>0.72799999999999998</v>
      </c>
    </row>
    <row r="16" spans="2:12" ht="15" thickBot="1" x14ac:dyDescent="0.35">
      <c r="C16" s="39" t="s">
        <v>165</v>
      </c>
      <c r="D16" s="280">
        <v>1</v>
      </c>
      <c r="E16" s="40">
        <v>0.81</v>
      </c>
      <c r="F16" s="40">
        <v>0.72199999999999998</v>
      </c>
      <c r="G16" s="40">
        <v>0.56899999999999995</v>
      </c>
      <c r="H16" s="40">
        <v>0.54200000000000004</v>
      </c>
      <c r="I16" s="40">
        <v>0.55900000000000005</v>
      </c>
      <c r="J16" s="40">
        <v>0.53900000000000003</v>
      </c>
      <c r="K16" s="40">
        <v>0.56599999999999995</v>
      </c>
      <c r="L16" s="41">
        <v>0.72099999999999997</v>
      </c>
    </row>
    <row r="17" spans="2:12" ht="15" thickBot="1" x14ac:dyDescent="0.35"/>
    <row r="18" spans="2:12" ht="16.2" thickBot="1" x14ac:dyDescent="0.35">
      <c r="C18" s="130" t="s">
        <v>174</v>
      </c>
      <c r="D18" s="131"/>
      <c r="E18" s="131"/>
      <c r="F18" s="131"/>
      <c r="G18" s="131"/>
      <c r="H18" s="131"/>
      <c r="I18" s="131"/>
      <c r="J18" s="131"/>
      <c r="K18" s="131"/>
      <c r="L18" s="132"/>
    </row>
    <row r="19" spans="2:12" ht="16.2" thickBot="1" x14ac:dyDescent="0.35">
      <c r="B19" t="s">
        <v>212</v>
      </c>
      <c r="C19" s="133" t="s">
        <v>176</v>
      </c>
      <c r="D19" s="134"/>
      <c r="E19" s="134"/>
      <c r="F19" s="134"/>
      <c r="G19" s="134"/>
      <c r="H19" s="134"/>
      <c r="I19" s="134"/>
      <c r="J19" s="134"/>
      <c r="K19" s="134"/>
      <c r="L19" s="135"/>
    </row>
    <row r="20" spans="2:12" x14ac:dyDescent="0.3">
      <c r="C20" s="42" t="s">
        <v>5</v>
      </c>
      <c r="D20" s="252"/>
      <c r="E20" s="252" t="s">
        <v>135</v>
      </c>
      <c r="F20" s="252" t="s">
        <v>152</v>
      </c>
      <c r="G20" s="252" t="s">
        <v>145</v>
      </c>
      <c r="H20" s="252" t="s">
        <v>153</v>
      </c>
      <c r="I20" s="252" t="s">
        <v>144</v>
      </c>
      <c r="J20" s="252" t="s">
        <v>154</v>
      </c>
      <c r="K20" s="252" t="s">
        <v>146</v>
      </c>
      <c r="L20" s="43" t="s">
        <v>155</v>
      </c>
    </row>
    <row r="21" spans="2:12" x14ac:dyDescent="0.3">
      <c r="C21" s="219" t="s">
        <v>173</v>
      </c>
      <c r="D21" s="14"/>
      <c r="E21" s="14" t="s">
        <v>151</v>
      </c>
      <c r="F21" s="14" t="s">
        <v>172</v>
      </c>
      <c r="G21" s="14" t="s">
        <v>171</v>
      </c>
      <c r="H21" s="14" t="s">
        <v>170</v>
      </c>
      <c r="I21" s="14" t="s">
        <v>169</v>
      </c>
      <c r="J21" s="14" t="s">
        <v>168</v>
      </c>
      <c r="K21" s="14" t="s">
        <v>167</v>
      </c>
      <c r="L21" s="251" t="s">
        <v>166</v>
      </c>
    </row>
    <row r="22" spans="2:12" x14ac:dyDescent="0.3">
      <c r="C22" s="219" t="s">
        <v>259</v>
      </c>
      <c r="D22" s="14">
        <v>0</v>
      </c>
      <c r="E22" s="14">
        <v>1</v>
      </c>
      <c r="F22" s="14">
        <v>1</v>
      </c>
      <c r="G22" s="14">
        <v>1</v>
      </c>
      <c r="H22" s="14">
        <v>1</v>
      </c>
      <c r="I22" s="14">
        <v>1</v>
      </c>
      <c r="J22" s="14">
        <v>1</v>
      </c>
      <c r="K22" s="14">
        <v>1</v>
      </c>
      <c r="L22" s="251">
        <v>1</v>
      </c>
    </row>
    <row r="23" spans="2:12" x14ac:dyDescent="0.3">
      <c r="C23" s="219" t="s">
        <v>260</v>
      </c>
      <c r="D23" s="14">
        <v>0.1</v>
      </c>
      <c r="E23" s="14">
        <v>0.93100000000000005</v>
      </c>
      <c r="F23" s="14">
        <v>0.92400000000000004</v>
      </c>
      <c r="G23" s="14">
        <v>0.92200000000000004</v>
      </c>
      <c r="H23" s="14">
        <v>0.91</v>
      </c>
      <c r="I23" s="14">
        <v>0.89600000000000002</v>
      </c>
      <c r="J23" s="14">
        <v>0.91</v>
      </c>
      <c r="K23" s="14">
        <v>0.92200000000000004</v>
      </c>
      <c r="L23" s="251">
        <v>0.92400000000000004</v>
      </c>
    </row>
    <row r="24" spans="2:12" x14ac:dyDescent="0.3">
      <c r="C24" s="219" t="s">
        <v>261</v>
      </c>
      <c r="D24" s="14">
        <v>0.2</v>
      </c>
      <c r="E24" s="14">
        <v>0.88800000000000001</v>
      </c>
      <c r="F24" s="14">
        <v>0.86399999999999999</v>
      </c>
      <c r="G24" s="14">
        <v>0.85499999999999998</v>
      </c>
      <c r="H24" s="14">
        <v>0.83399999999999996</v>
      </c>
      <c r="I24" s="14">
        <v>0.81599999999999995</v>
      </c>
      <c r="J24" s="14">
        <v>0.83399999999999996</v>
      </c>
      <c r="K24" s="14">
        <v>0.85399999999999998</v>
      </c>
      <c r="L24" s="251">
        <v>0.86399999999999999</v>
      </c>
    </row>
    <row r="25" spans="2:12" x14ac:dyDescent="0.3">
      <c r="C25" s="219" t="s">
        <v>262</v>
      </c>
      <c r="D25" s="14">
        <v>0.3</v>
      </c>
      <c r="E25" s="14">
        <v>0.86</v>
      </c>
      <c r="F25" s="14">
        <v>0.81799999999999995</v>
      </c>
      <c r="G25" s="14">
        <v>0.79700000000000004</v>
      </c>
      <c r="H25" s="14">
        <v>0.77100000000000002</v>
      </c>
      <c r="I25" s="14">
        <v>0.754</v>
      </c>
      <c r="J25" s="14">
        <v>0.77100000000000002</v>
      </c>
      <c r="K25" s="14">
        <v>0.79600000000000004</v>
      </c>
      <c r="L25" s="251">
        <v>0.81799999999999995</v>
      </c>
    </row>
    <row r="26" spans="2:12" x14ac:dyDescent="0.3">
      <c r="C26" s="219" t="s">
        <v>263</v>
      </c>
      <c r="D26" s="14">
        <v>0.4</v>
      </c>
      <c r="E26" s="14">
        <v>0.83799999999999997</v>
      </c>
      <c r="F26" s="14">
        <v>0.78200000000000003</v>
      </c>
      <c r="G26" s="14">
        <v>0.747</v>
      </c>
      <c r="H26" s="14">
        <v>0.72099999999999997</v>
      </c>
      <c r="I26" s="14">
        <v>0.70799999999999996</v>
      </c>
      <c r="J26" s="14">
        <v>0.72</v>
      </c>
      <c r="K26" s="14">
        <v>0.746</v>
      </c>
      <c r="L26" s="251">
        <v>0.78200000000000003</v>
      </c>
    </row>
    <row r="27" spans="2:12" x14ac:dyDescent="0.3">
      <c r="C27" s="219" t="s">
        <v>264</v>
      </c>
      <c r="D27" s="14">
        <v>0.5</v>
      </c>
      <c r="E27" s="14">
        <v>0.82</v>
      </c>
      <c r="F27" s="14">
        <v>0.755</v>
      </c>
      <c r="G27" s="14">
        <v>0.70499999999999996</v>
      </c>
      <c r="H27" s="14">
        <v>0.68200000000000005</v>
      </c>
      <c r="I27" s="14">
        <v>0.67500000000000004</v>
      </c>
      <c r="J27" s="14">
        <v>0.68100000000000005</v>
      </c>
      <c r="K27" s="14">
        <v>0.70499999999999996</v>
      </c>
      <c r="L27" s="251">
        <v>0.755</v>
      </c>
    </row>
    <row r="28" spans="2:12" x14ac:dyDescent="0.3">
      <c r="C28" s="219" t="s">
        <v>265</v>
      </c>
      <c r="D28" s="14">
        <v>0.6</v>
      </c>
      <c r="E28" s="14">
        <v>0.80600000000000005</v>
      </c>
      <c r="F28" s="14">
        <v>0.73399999999999999</v>
      </c>
      <c r="G28" s="14">
        <v>0.67</v>
      </c>
      <c r="H28" s="14">
        <v>0.65100000000000002</v>
      </c>
      <c r="I28" s="14">
        <v>0.65300000000000002</v>
      </c>
      <c r="J28" s="14">
        <v>0.65100000000000002</v>
      </c>
      <c r="K28" s="14">
        <v>0.67</v>
      </c>
      <c r="L28" s="251">
        <v>0.73399999999999999</v>
      </c>
    </row>
    <row r="29" spans="2:12" x14ac:dyDescent="0.3">
      <c r="C29" s="219" t="s">
        <v>266</v>
      </c>
      <c r="D29" s="14">
        <v>0.7</v>
      </c>
      <c r="E29" s="14">
        <v>0.79300000000000004</v>
      </c>
      <c r="F29" s="14">
        <v>0.71799999999999997</v>
      </c>
      <c r="G29" s="14">
        <v>0.64100000000000001</v>
      </c>
      <c r="H29" s="14">
        <v>0.628</v>
      </c>
      <c r="I29" s="14">
        <v>0.63800000000000001</v>
      </c>
      <c r="J29" s="14">
        <v>0.627</v>
      </c>
      <c r="K29" s="14">
        <v>0.64</v>
      </c>
      <c r="L29" s="251">
        <v>0.71699999999999997</v>
      </c>
    </row>
    <row r="30" spans="2:12" x14ac:dyDescent="0.3">
      <c r="C30" s="219" t="s">
        <v>267</v>
      </c>
      <c r="D30" s="14">
        <v>0.8</v>
      </c>
      <c r="E30" s="14">
        <v>0.78300000000000003</v>
      </c>
      <c r="F30" s="14">
        <v>0.70599999999999996</v>
      </c>
      <c r="G30" s="14">
        <v>0.61599999999999999</v>
      </c>
      <c r="H30" s="14">
        <v>0.61</v>
      </c>
      <c r="I30" s="14">
        <v>0.628</v>
      </c>
      <c r="J30" s="14">
        <v>0.60899999999999999</v>
      </c>
      <c r="K30" s="14">
        <v>0.61499999999999999</v>
      </c>
      <c r="L30" s="251">
        <v>0.70499999999999996</v>
      </c>
    </row>
    <row r="31" spans="2:12" x14ac:dyDescent="0.3">
      <c r="C31" s="219" t="s">
        <v>268</v>
      </c>
      <c r="D31" s="14">
        <v>0.9</v>
      </c>
      <c r="E31" s="14">
        <v>0.77500000000000002</v>
      </c>
      <c r="F31" s="14">
        <v>0.69599999999999995</v>
      </c>
      <c r="G31" s="14">
        <v>0.59599999999999997</v>
      </c>
      <c r="H31" s="14">
        <v>0.59599999999999997</v>
      </c>
      <c r="I31" s="14">
        <v>0.621</v>
      </c>
      <c r="J31" s="14">
        <v>0.59599999999999997</v>
      </c>
      <c r="K31" s="14">
        <v>0.59499999999999997</v>
      </c>
      <c r="L31" s="251">
        <v>0.69499999999999995</v>
      </c>
    </row>
    <row r="32" spans="2:12" ht="15" thickBot="1" x14ac:dyDescent="0.35">
      <c r="C32" s="39" t="s">
        <v>165</v>
      </c>
      <c r="D32" s="280">
        <v>1</v>
      </c>
      <c r="E32" s="40">
        <v>0.76800000000000002</v>
      </c>
      <c r="F32" s="40">
        <v>0.68799999999999994</v>
      </c>
      <c r="G32" s="40">
        <v>0.57899999999999996</v>
      </c>
      <c r="H32" s="40">
        <v>0.58499999999999996</v>
      </c>
      <c r="I32" s="40">
        <v>0.61599999999999999</v>
      </c>
      <c r="J32" s="40">
        <v>0.58499999999999996</v>
      </c>
      <c r="K32" s="40">
        <v>0.57799999999999996</v>
      </c>
      <c r="L32" s="41">
        <v>0.68799999999999994</v>
      </c>
    </row>
    <row r="33" spans="2:12" ht="15" thickBot="1" x14ac:dyDescent="0.35"/>
    <row r="34" spans="2:12" ht="16.2" thickBot="1" x14ac:dyDescent="0.35">
      <c r="C34" s="130" t="s">
        <v>175</v>
      </c>
      <c r="D34" s="131"/>
      <c r="E34" s="131"/>
      <c r="F34" s="131"/>
      <c r="G34" s="131"/>
      <c r="H34" s="131"/>
      <c r="I34" s="131"/>
      <c r="J34" s="131"/>
      <c r="K34" s="131"/>
      <c r="L34" s="132"/>
    </row>
    <row r="35" spans="2:12" ht="16.2" thickBot="1" x14ac:dyDescent="0.35">
      <c r="B35" t="s">
        <v>211</v>
      </c>
      <c r="C35" s="133" t="s">
        <v>178</v>
      </c>
      <c r="D35" s="134"/>
      <c r="E35" s="134"/>
      <c r="F35" s="134"/>
      <c r="G35" s="134"/>
      <c r="H35" s="134"/>
      <c r="I35" s="134"/>
      <c r="J35" s="134"/>
      <c r="K35" s="134"/>
      <c r="L35" s="135"/>
    </row>
    <row r="36" spans="2:12" x14ac:dyDescent="0.3">
      <c r="C36" s="44" t="s">
        <v>5</v>
      </c>
      <c r="D36" s="45"/>
      <c r="E36" s="45" t="s">
        <v>135</v>
      </c>
      <c r="F36" s="45" t="s">
        <v>152</v>
      </c>
      <c r="G36" s="45" t="s">
        <v>145</v>
      </c>
      <c r="H36" s="45" t="s">
        <v>153</v>
      </c>
      <c r="I36" s="45" t="s">
        <v>144</v>
      </c>
      <c r="J36" s="45" t="s">
        <v>154</v>
      </c>
      <c r="K36" s="45" t="s">
        <v>146</v>
      </c>
      <c r="L36" s="46" t="s">
        <v>155</v>
      </c>
    </row>
    <row r="37" spans="2:12" x14ac:dyDescent="0.3">
      <c r="C37" s="47" t="s">
        <v>179</v>
      </c>
      <c r="D37" s="4"/>
      <c r="E37" s="4" t="s">
        <v>151</v>
      </c>
      <c r="F37" s="4" t="s">
        <v>172</v>
      </c>
      <c r="G37" s="4" t="s">
        <v>171</v>
      </c>
      <c r="H37" s="4" t="s">
        <v>170</v>
      </c>
      <c r="I37" s="4" t="s">
        <v>169</v>
      </c>
      <c r="J37" s="4" t="s">
        <v>168</v>
      </c>
      <c r="K37" s="4" t="s">
        <v>167</v>
      </c>
      <c r="L37" s="48" t="s">
        <v>166</v>
      </c>
    </row>
    <row r="38" spans="2:12" x14ac:dyDescent="0.3">
      <c r="C38" s="219" t="s">
        <v>259</v>
      </c>
      <c r="D38" s="14">
        <v>0</v>
      </c>
      <c r="E38" s="4">
        <v>1</v>
      </c>
      <c r="F38" s="4">
        <v>1</v>
      </c>
      <c r="G38" s="4">
        <v>1</v>
      </c>
      <c r="H38" s="4">
        <v>1</v>
      </c>
      <c r="I38" s="4">
        <v>1</v>
      </c>
      <c r="J38" s="4">
        <v>1</v>
      </c>
      <c r="K38" s="4">
        <v>1</v>
      </c>
      <c r="L38" s="48">
        <v>1</v>
      </c>
    </row>
    <row r="39" spans="2:12" x14ac:dyDescent="0.3">
      <c r="C39" s="219" t="s">
        <v>260</v>
      </c>
      <c r="D39" s="14">
        <v>0.1</v>
      </c>
      <c r="E39" s="4">
        <v>0.96799999999999997</v>
      </c>
      <c r="F39" s="4">
        <v>0.94199999999999995</v>
      </c>
      <c r="G39" s="4">
        <v>0.97199999999999998</v>
      </c>
      <c r="H39" s="4">
        <v>0.98199999999999998</v>
      </c>
      <c r="I39" s="4">
        <v>0.96099999999999997</v>
      </c>
      <c r="J39" s="4">
        <v>0.96499999999999997</v>
      </c>
      <c r="K39" s="4">
        <v>0.98799999999999999</v>
      </c>
      <c r="L39" s="48">
        <v>0.98499999999999999</v>
      </c>
    </row>
    <row r="40" spans="2:12" x14ac:dyDescent="0.3">
      <c r="C40" s="219" t="s">
        <v>261</v>
      </c>
      <c r="D40" s="14">
        <v>0.2</v>
      </c>
      <c r="E40" s="4">
        <v>0.94299999999999995</v>
      </c>
      <c r="F40" s="4">
        <v>0.89400000000000002</v>
      </c>
      <c r="G40" s="4">
        <v>0.94899999999999995</v>
      </c>
      <c r="H40" s="4">
        <v>0.96799999999999997</v>
      </c>
      <c r="I40" s="4">
        <v>0.93300000000000005</v>
      </c>
      <c r="J40" s="4">
        <v>0.93400000000000005</v>
      </c>
      <c r="K40" s="4">
        <v>0.97699999999999998</v>
      </c>
      <c r="L40" s="48">
        <v>0.97199999999999998</v>
      </c>
    </row>
    <row r="41" spans="2:12" x14ac:dyDescent="0.3">
      <c r="C41" s="219" t="s">
        <v>262</v>
      </c>
      <c r="D41" s="14">
        <v>0.3</v>
      </c>
      <c r="E41" s="4">
        <v>0.92400000000000004</v>
      </c>
      <c r="F41" s="4">
        <v>0.85499999999999998</v>
      </c>
      <c r="G41" s="4">
        <v>0.93100000000000005</v>
      </c>
      <c r="H41" s="4">
        <v>0.95699999999999996</v>
      </c>
      <c r="I41" s="4">
        <v>0.91200000000000003</v>
      </c>
      <c r="J41" s="4">
        <v>0.90700000000000003</v>
      </c>
      <c r="K41" s="4">
        <v>0.96799999999999997</v>
      </c>
      <c r="L41" s="48">
        <v>0.96099999999999997</v>
      </c>
    </row>
    <row r="42" spans="2:12" x14ac:dyDescent="0.3">
      <c r="C42" s="219" t="s">
        <v>263</v>
      </c>
      <c r="D42" s="14">
        <v>0.4</v>
      </c>
      <c r="E42" s="4">
        <v>0.91100000000000003</v>
      </c>
      <c r="F42" s="4">
        <v>0.82399999999999995</v>
      </c>
      <c r="G42" s="4">
        <v>0.91700000000000004</v>
      </c>
      <c r="H42" s="4">
        <v>0.95</v>
      </c>
      <c r="I42" s="4">
        <v>0.89800000000000002</v>
      </c>
      <c r="J42" s="4">
        <v>0.88400000000000001</v>
      </c>
      <c r="K42" s="4">
        <v>0.96</v>
      </c>
      <c r="L42" s="48">
        <v>0.95299999999999996</v>
      </c>
    </row>
    <row r="43" spans="2:12" x14ac:dyDescent="0.3">
      <c r="C43" s="219" t="s">
        <v>264</v>
      </c>
      <c r="D43" s="14">
        <v>0.5</v>
      </c>
      <c r="E43" s="4">
        <v>0.89900000000000002</v>
      </c>
      <c r="F43" s="4">
        <v>0.79800000000000004</v>
      </c>
      <c r="G43" s="4">
        <v>0.90500000000000003</v>
      </c>
      <c r="H43" s="4">
        <v>0.94399999999999995</v>
      </c>
      <c r="I43" s="4">
        <v>0.88700000000000001</v>
      </c>
      <c r="J43" s="4">
        <v>0.86499999999999999</v>
      </c>
      <c r="K43" s="4">
        <v>0.95399999999999996</v>
      </c>
      <c r="L43" s="48">
        <v>0.94499999999999995</v>
      </c>
    </row>
    <row r="44" spans="2:12" x14ac:dyDescent="0.3">
      <c r="C44" s="219" t="s">
        <v>265</v>
      </c>
      <c r="D44" s="14">
        <v>0.6</v>
      </c>
      <c r="E44" s="4">
        <v>0.89</v>
      </c>
      <c r="F44" s="4">
        <v>0.77700000000000002</v>
      </c>
      <c r="G44" s="4">
        <v>0.89500000000000002</v>
      </c>
      <c r="H44" s="4">
        <v>0.93899999999999995</v>
      </c>
      <c r="I44" s="4">
        <v>0.88</v>
      </c>
      <c r="J44" s="4">
        <v>0.84899999999999998</v>
      </c>
      <c r="K44" s="4">
        <v>0.94799999999999995</v>
      </c>
      <c r="L44" s="48">
        <v>0.93899999999999995</v>
      </c>
    </row>
    <row r="45" spans="2:12" x14ac:dyDescent="0.3">
      <c r="C45" s="219" t="s">
        <v>266</v>
      </c>
      <c r="D45" s="14">
        <v>0.7</v>
      </c>
      <c r="E45" s="4">
        <v>0.88300000000000001</v>
      </c>
      <c r="F45" s="4">
        <v>0.76200000000000001</v>
      </c>
      <c r="G45" s="4">
        <v>0.88700000000000001</v>
      </c>
      <c r="H45" s="4">
        <v>0.93600000000000005</v>
      </c>
      <c r="I45" s="4">
        <v>0.875</v>
      </c>
      <c r="J45" s="4">
        <v>0.83699999999999997</v>
      </c>
      <c r="K45" s="4">
        <v>0.94299999999999995</v>
      </c>
      <c r="L45" s="48">
        <v>0.93400000000000005</v>
      </c>
    </row>
    <row r="46" spans="2:12" x14ac:dyDescent="0.3">
      <c r="C46" s="219" t="s">
        <v>267</v>
      </c>
      <c r="D46" s="14">
        <v>0.8</v>
      </c>
      <c r="E46" s="4">
        <v>0.877</v>
      </c>
      <c r="F46" s="4">
        <v>0.75</v>
      </c>
      <c r="G46" s="4">
        <v>0.88100000000000001</v>
      </c>
      <c r="H46" s="4">
        <v>0.93300000000000005</v>
      </c>
      <c r="I46" s="4">
        <v>0.872</v>
      </c>
      <c r="J46" s="4">
        <v>0.82699999999999996</v>
      </c>
      <c r="K46" s="4">
        <v>0.93899999999999995</v>
      </c>
      <c r="L46" s="48">
        <v>0.93</v>
      </c>
    </row>
    <row r="47" spans="2:12" x14ac:dyDescent="0.3">
      <c r="C47" s="219" t="s">
        <v>268</v>
      </c>
      <c r="D47" s="14">
        <v>0.9</v>
      </c>
      <c r="E47" s="4">
        <v>0.871</v>
      </c>
      <c r="F47" s="4">
        <v>0.73899999999999999</v>
      </c>
      <c r="G47" s="4">
        <v>0.875</v>
      </c>
      <c r="H47" s="4">
        <v>0.93</v>
      </c>
      <c r="I47" s="4">
        <v>0.86799999999999999</v>
      </c>
      <c r="J47" s="4">
        <v>0.81899999999999995</v>
      </c>
      <c r="K47" s="4">
        <v>0.93500000000000005</v>
      </c>
      <c r="L47" s="48">
        <v>0.92600000000000005</v>
      </c>
    </row>
    <row r="48" spans="2:12" ht="15" thickBot="1" x14ac:dyDescent="0.35">
      <c r="C48" s="39" t="s">
        <v>165</v>
      </c>
      <c r="D48" s="280">
        <v>1</v>
      </c>
      <c r="E48" s="49">
        <v>0.86499999999999999</v>
      </c>
      <c r="F48" s="49">
        <v>0.73099999999999998</v>
      </c>
      <c r="G48" s="49">
        <v>0.87</v>
      </c>
      <c r="H48" s="49">
        <v>0.92700000000000005</v>
      </c>
      <c r="I48" s="49">
        <v>0.86499999999999999</v>
      </c>
      <c r="J48" s="49">
        <v>0.81200000000000006</v>
      </c>
      <c r="K48" s="49">
        <v>0.93200000000000005</v>
      </c>
      <c r="L48" s="50">
        <v>0.92200000000000004</v>
      </c>
    </row>
    <row r="49" spans="2:12" ht="15" thickBot="1" x14ac:dyDescent="0.35"/>
    <row r="50" spans="2:12" ht="16.2" thickBot="1" x14ac:dyDescent="0.35">
      <c r="C50" s="130" t="s">
        <v>180</v>
      </c>
      <c r="D50" s="131"/>
      <c r="E50" s="131"/>
      <c r="F50" s="131"/>
      <c r="G50" s="131"/>
      <c r="H50" s="131"/>
      <c r="I50" s="131"/>
      <c r="J50" s="131"/>
      <c r="K50" s="131"/>
      <c r="L50" s="132"/>
    </row>
    <row r="51" spans="2:12" ht="16.2" thickBot="1" x14ac:dyDescent="0.35">
      <c r="B51" t="s">
        <v>212</v>
      </c>
      <c r="C51" s="133" t="s">
        <v>181</v>
      </c>
      <c r="D51" s="134"/>
      <c r="E51" s="134"/>
      <c r="F51" s="134"/>
      <c r="G51" s="134"/>
      <c r="H51" s="134"/>
      <c r="I51" s="134"/>
      <c r="J51" s="134"/>
      <c r="K51" s="134"/>
      <c r="L51" s="135"/>
    </row>
    <row r="52" spans="2:12" x14ac:dyDescent="0.3">
      <c r="C52" s="44" t="s">
        <v>5</v>
      </c>
      <c r="D52" s="45"/>
      <c r="E52" s="45" t="s">
        <v>135</v>
      </c>
      <c r="F52" s="45" t="s">
        <v>152</v>
      </c>
      <c r="G52" s="45" t="s">
        <v>145</v>
      </c>
      <c r="H52" s="45" t="s">
        <v>153</v>
      </c>
      <c r="I52" s="45" t="s">
        <v>144</v>
      </c>
      <c r="J52" s="45" t="s">
        <v>154</v>
      </c>
      <c r="K52" s="45" t="s">
        <v>146</v>
      </c>
      <c r="L52" s="46" t="s">
        <v>155</v>
      </c>
    </row>
    <row r="53" spans="2:12" x14ac:dyDescent="0.3">
      <c r="C53" s="47" t="s">
        <v>179</v>
      </c>
      <c r="D53" s="4"/>
      <c r="E53" s="4" t="s">
        <v>151</v>
      </c>
      <c r="F53" s="4" t="s">
        <v>172</v>
      </c>
      <c r="G53" s="4" t="s">
        <v>171</v>
      </c>
      <c r="H53" s="4" t="s">
        <v>170</v>
      </c>
      <c r="I53" s="4" t="s">
        <v>169</v>
      </c>
      <c r="J53" s="4" t="s">
        <v>168</v>
      </c>
      <c r="K53" s="4" t="s">
        <v>167</v>
      </c>
      <c r="L53" s="48" t="s">
        <v>166</v>
      </c>
    </row>
    <row r="54" spans="2:12" x14ac:dyDescent="0.3">
      <c r="C54" s="219" t="s">
        <v>259</v>
      </c>
      <c r="D54" s="14">
        <v>0</v>
      </c>
      <c r="E54" s="14">
        <v>1</v>
      </c>
      <c r="F54" s="14">
        <v>1</v>
      </c>
      <c r="G54" s="14">
        <v>1</v>
      </c>
      <c r="H54" s="14">
        <v>1</v>
      </c>
      <c r="I54" s="14">
        <v>1</v>
      </c>
      <c r="J54" s="14">
        <v>1</v>
      </c>
      <c r="K54" s="14">
        <v>1</v>
      </c>
      <c r="L54" s="251">
        <v>1</v>
      </c>
    </row>
    <row r="55" spans="2:12" x14ac:dyDescent="0.3">
      <c r="C55" s="219" t="s">
        <v>260</v>
      </c>
      <c r="D55" s="14">
        <v>0.1</v>
      </c>
      <c r="E55" s="14">
        <v>0.96199999999999997</v>
      </c>
      <c r="F55" s="14">
        <v>0.94799999999999995</v>
      </c>
      <c r="G55" s="14">
        <v>0.97499999999999998</v>
      </c>
      <c r="H55" s="14">
        <v>0.98199999999999998</v>
      </c>
      <c r="I55" s="14">
        <v>0.96199999999999997</v>
      </c>
      <c r="J55" s="14">
        <v>0.95899999999999996</v>
      </c>
      <c r="K55" s="14">
        <v>0.98399999999999999</v>
      </c>
      <c r="L55" s="251">
        <v>0.98399999999999999</v>
      </c>
    </row>
    <row r="56" spans="2:12" x14ac:dyDescent="0.3">
      <c r="C56" s="219" t="s">
        <v>261</v>
      </c>
      <c r="D56" s="14">
        <v>0.2</v>
      </c>
      <c r="E56" s="14">
        <v>0.93400000000000005</v>
      </c>
      <c r="F56" s="14">
        <v>0.90400000000000003</v>
      </c>
      <c r="G56" s="14">
        <v>0.95399999999999996</v>
      </c>
      <c r="H56" s="14">
        <v>0.96799999999999997</v>
      </c>
      <c r="I56" s="14">
        <v>0.93200000000000005</v>
      </c>
      <c r="J56" s="14">
        <v>0.92400000000000004</v>
      </c>
      <c r="K56" s="14">
        <v>0.97</v>
      </c>
      <c r="L56" s="251">
        <v>0.97</v>
      </c>
    </row>
    <row r="57" spans="2:12" x14ac:dyDescent="0.3">
      <c r="C57" s="219" t="s">
        <v>262</v>
      </c>
      <c r="D57" s="14">
        <v>0.3</v>
      </c>
      <c r="E57" s="14">
        <v>0.91300000000000003</v>
      </c>
      <c r="F57" s="14">
        <v>0.86799999999999999</v>
      </c>
      <c r="G57" s="14">
        <v>0.93700000000000006</v>
      </c>
      <c r="H57" s="14">
        <v>0.95699999999999996</v>
      </c>
      <c r="I57" s="14">
        <v>0.91100000000000003</v>
      </c>
      <c r="J57" s="14">
        <v>0.89400000000000002</v>
      </c>
      <c r="K57" s="14">
        <v>0.95799999999999996</v>
      </c>
      <c r="L57" s="251">
        <v>0.95899999999999996</v>
      </c>
    </row>
    <row r="58" spans="2:12" x14ac:dyDescent="0.3">
      <c r="C58" s="219" t="s">
        <v>263</v>
      </c>
      <c r="D58" s="14">
        <v>0.4</v>
      </c>
      <c r="E58" s="14">
        <v>0.9</v>
      </c>
      <c r="F58" s="14">
        <v>0.84</v>
      </c>
      <c r="G58" s="14">
        <v>0.92400000000000004</v>
      </c>
      <c r="H58" s="14">
        <v>0.94899999999999995</v>
      </c>
      <c r="I58" s="14">
        <v>0.89600000000000002</v>
      </c>
      <c r="J58" s="14">
        <v>0.87</v>
      </c>
      <c r="K58" s="14">
        <v>0.94899999999999995</v>
      </c>
      <c r="L58" s="251">
        <v>0.95</v>
      </c>
    </row>
    <row r="59" spans="2:12" x14ac:dyDescent="0.3">
      <c r="C59" s="219" t="s">
        <v>264</v>
      </c>
      <c r="D59" s="14">
        <v>0.5</v>
      </c>
      <c r="E59" s="14">
        <v>0.88800000000000001</v>
      </c>
      <c r="F59" s="14">
        <v>0.81599999999999995</v>
      </c>
      <c r="G59" s="14">
        <v>0.91200000000000003</v>
      </c>
      <c r="H59" s="14">
        <v>0.94199999999999995</v>
      </c>
      <c r="I59" s="14">
        <v>0.88500000000000001</v>
      </c>
      <c r="J59" s="14">
        <v>0.84899999999999998</v>
      </c>
      <c r="K59" s="14">
        <v>0.94</v>
      </c>
      <c r="L59" s="251">
        <v>0.94199999999999995</v>
      </c>
    </row>
    <row r="60" spans="2:12" x14ac:dyDescent="0.3">
      <c r="C60" s="219" t="s">
        <v>265</v>
      </c>
      <c r="D60" s="14">
        <v>0.6</v>
      </c>
      <c r="E60" s="14">
        <v>0.879</v>
      </c>
      <c r="F60" s="14">
        <v>0.79700000000000004</v>
      </c>
      <c r="G60" s="14">
        <v>0.90300000000000002</v>
      </c>
      <c r="H60" s="14">
        <v>0.93600000000000005</v>
      </c>
      <c r="I60" s="14">
        <v>0.877</v>
      </c>
      <c r="J60" s="14">
        <v>0.83199999999999996</v>
      </c>
      <c r="K60" s="14">
        <v>0.93300000000000005</v>
      </c>
      <c r="L60" s="251">
        <v>0.93600000000000005</v>
      </c>
    </row>
    <row r="61" spans="2:12" x14ac:dyDescent="0.3">
      <c r="C61" s="219" t="s">
        <v>266</v>
      </c>
      <c r="D61" s="14">
        <v>0.7</v>
      </c>
      <c r="E61" s="14">
        <v>0.872</v>
      </c>
      <c r="F61" s="14">
        <v>0.78200000000000003</v>
      </c>
      <c r="G61" s="14">
        <v>0.89600000000000002</v>
      </c>
      <c r="H61" s="14">
        <v>0.93200000000000005</v>
      </c>
      <c r="I61" s="14">
        <v>0.872</v>
      </c>
      <c r="J61" s="14">
        <v>0.82</v>
      </c>
      <c r="K61" s="14">
        <v>0.92700000000000005</v>
      </c>
      <c r="L61" s="251">
        <v>0.93100000000000005</v>
      </c>
    </row>
    <row r="62" spans="2:12" x14ac:dyDescent="0.3">
      <c r="C62" s="219" t="s">
        <v>267</v>
      </c>
      <c r="D62" s="14">
        <v>0.8</v>
      </c>
      <c r="E62" s="14">
        <v>0.86599999999999999</v>
      </c>
      <c r="F62" s="14">
        <v>0.77</v>
      </c>
      <c r="G62" s="14">
        <v>0.88900000000000001</v>
      </c>
      <c r="H62" s="14">
        <v>0.92900000000000005</v>
      </c>
      <c r="I62" s="14">
        <v>0.86699999999999999</v>
      </c>
      <c r="J62" s="14">
        <v>0.81</v>
      </c>
      <c r="K62" s="14">
        <v>0.92200000000000004</v>
      </c>
      <c r="L62" s="251">
        <v>0.92700000000000005</v>
      </c>
    </row>
    <row r="63" spans="2:12" x14ac:dyDescent="0.3">
      <c r="C63" s="219" t="s">
        <v>268</v>
      </c>
      <c r="D63" s="14">
        <v>0.9</v>
      </c>
      <c r="E63" s="14">
        <v>0.86</v>
      </c>
      <c r="F63" s="14">
        <v>0.76</v>
      </c>
      <c r="G63" s="14">
        <v>0.88400000000000001</v>
      </c>
      <c r="H63" s="14">
        <v>0.92500000000000004</v>
      </c>
      <c r="I63" s="14">
        <v>0.86299999999999999</v>
      </c>
      <c r="J63" s="14">
        <v>0.80100000000000005</v>
      </c>
      <c r="K63" s="14">
        <v>0.91700000000000004</v>
      </c>
      <c r="L63" s="251">
        <v>0.92300000000000004</v>
      </c>
    </row>
    <row r="64" spans="2:12" ht="15" thickBot="1" x14ac:dyDescent="0.35">
      <c r="C64" s="39" t="s">
        <v>165</v>
      </c>
      <c r="D64" s="280">
        <v>1</v>
      </c>
      <c r="E64" s="40">
        <v>0.85499999999999998</v>
      </c>
      <c r="F64" s="40">
        <v>0.752</v>
      </c>
      <c r="G64" s="40">
        <v>0.878</v>
      </c>
      <c r="H64" s="40">
        <v>0.92200000000000004</v>
      </c>
      <c r="I64" s="40">
        <v>0.85899999999999999</v>
      </c>
      <c r="J64" s="40">
        <v>0.79400000000000004</v>
      </c>
      <c r="K64" s="40">
        <v>0.91300000000000003</v>
      </c>
      <c r="L64" s="41">
        <v>0.91900000000000004</v>
      </c>
    </row>
    <row r="65" spans="2:12" ht="15" thickBot="1" x14ac:dyDescent="0.35"/>
    <row r="66" spans="2:12" ht="16.2" thickBot="1" x14ac:dyDescent="0.35">
      <c r="C66" s="130" t="s">
        <v>182</v>
      </c>
      <c r="D66" s="131"/>
      <c r="E66" s="131"/>
      <c r="F66" s="131"/>
      <c r="G66" s="131"/>
      <c r="H66" s="131"/>
      <c r="I66" s="131"/>
      <c r="J66" s="131"/>
      <c r="K66" s="131"/>
      <c r="L66" s="132"/>
    </row>
    <row r="67" spans="2:12" ht="16.2" thickBot="1" x14ac:dyDescent="0.35">
      <c r="B67" t="s">
        <v>211</v>
      </c>
      <c r="C67" s="133" t="s">
        <v>183</v>
      </c>
      <c r="D67" s="134"/>
      <c r="E67" s="134"/>
      <c r="F67" s="134"/>
      <c r="G67" s="134"/>
      <c r="H67" s="134"/>
      <c r="I67" s="134"/>
      <c r="J67" s="134"/>
      <c r="K67" s="134"/>
      <c r="L67" s="135"/>
    </row>
    <row r="68" spans="2:12" x14ac:dyDescent="0.3">
      <c r="C68" s="44" t="s">
        <v>5</v>
      </c>
      <c r="D68" s="45"/>
      <c r="E68" s="45" t="s">
        <v>135</v>
      </c>
      <c r="F68" s="45" t="s">
        <v>152</v>
      </c>
      <c r="G68" s="45" t="s">
        <v>145</v>
      </c>
      <c r="H68" s="45" t="s">
        <v>153</v>
      </c>
      <c r="I68" s="45" t="s">
        <v>144</v>
      </c>
      <c r="J68" s="45" t="s">
        <v>154</v>
      </c>
      <c r="K68" s="45" t="s">
        <v>146</v>
      </c>
      <c r="L68" s="46" t="s">
        <v>155</v>
      </c>
    </row>
    <row r="69" spans="2:12" x14ac:dyDescent="0.3">
      <c r="C69" s="47" t="s">
        <v>179</v>
      </c>
      <c r="D69" s="4"/>
      <c r="E69" s="4" t="s">
        <v>151</v>
      </c>
      <c r="F69" s="4" t="s">
        <v>172</v>
      </c>
      <c r="G69" s="4" t="s">
        <v>171</v>
      </c>
      <c r="H69" s="4" t="s">
        <v>170</v>
      </c>
      <c r="I69" s="4" t="s">
        <v>169</v>
      </c>
      <c r="J69" s="4" t="s">
        <v>168</v>
      </c>
      <c r="K69" s="4" t="s">
        <v>167</v>
      </c>
      <c r="L69" s="48" t="s">
        <v>166</v>
      </c>
    </row>
    <row r="70" spans="2:12" x14ac:dyDescent="0.3">
      <c r="C70" s="219" t="s">
        <v>259</v>
      </c>
      <c r="D70" s="14">
        <v>0</v>
      </c>
      <c r="E70" s="4">
        <v>1</v>
      </c>
      <c r="F70" s="4">
        <v>1</v>
      </c>
      <c r="G70" s="4">
        <v>1</v>
      </c>
      <c r="H70" s="4">
        <v>1</v>
      </c>
      <c r="I70" s="4">
        <v>1</v>
      </c>
      <c r="J70" s="4">
        <v>1</v>
      </c>
      <c r="K70" s="4">
        <v>1</v>
      </c>
      <c r="L70" s="48">
        <v>1</v>
      </c>
    </row>
    <row r="71" spans="2:12" x14ac:dyDescent="0.3">
      <c r="C71" s="219" t="s">
        <v>260</v>
      </c>
      <c r="D71" s="14">
        <v>0.1</v>
      </c>
      <c r="E71" s="4">
        <v>0.96799999999999997</v>
      </c>
      <c r="F71" s="4">
        <v>0.98499999999999999</v>
      </c>
      <c r="G71" s="4">
        <v>0.98799999999999999</v>
      </c>
      <c r="H71" s="4">
        <v>0.96499999999999997</v>
      </c>
      <c r="I71" s="4">
        <v>0.96099999999999997</v>
      </c>
      <c r="J71" s="4">
        <v>0.98199999999999998</v>
      </c>
      <c r="K71" s="4">
        <v>0.97199999999999998</v>
      </c>
      <c r="L71" s="48">
        <v>0.94199999999999995</v>
      </c>
    </row>
    <row r="72" spans="2:12" x14ac:dyDescent="0.3">
      <c r="C72" s="219" t="s">
        <v>261</v>
      </c>
      <c r="D72" s="14">
        <v>0.2</v>
      </c>
      <c r="E72" s="4">
        <v>0.94299999999999995</v>
      </c>
      <c r="F72" s="4">
        <v>0.97199999999999998</v>
      </c>
      <c r="G72" s="4">
        <v>0.97699999999999998</v>
      </c>
      <c r="H72" s="4">
        <v>0.93300000000000005</v>
      </c>
      <c r="I72" s="4">
        <v>0.93200000000000005</v>
      </c>
      <c r="J72" s="4">
        <v>0.96699999999999997</v>
      </c>
      <c r="K72" s="4">
        <v>0.94899999999999995</v>
      </c>
      <c r="L72" s="48">
        <v>0.89500000000000002</v>
      </c>
    </row>
    <row r="73" spans="2:12" x14ac:dyDescent="0.3">
      <c r="C73" s="219" t="s">
        <v>262</v>
      </c>
      <c r="D73" s="14">
        <v>0.3</v>
      </c>
      <c r="E73" s="4">
        <v>0.92500000000000004</v>
      </c>
      <c r="F73" s="4">
        <v>0.96099999999999997</v>
      </c>
      <c r="G73" s="4">
        <v>0.96799999999999997</v>
      </c>
      <c r="H73" s="4">
        <v>0.90600000000000003</v>
      </c>
      <c r="I73" s="4">
        <v>0.91100000000000003</v>
      </c>
      <c r="J73" s="4">
        <v>0.95699999999999996</v>
      </c>
      <c r="K73" s="4">
        <v>0.93100000000000005</v>
      </c>
      <c r="L73" s="48">
        <v>0.85699999999999998</v>
      </c>
    </row>
    <row r="74" spans="2:12" x14ac:dyDescent="0.3">
      <c r="C74" s="219" t="s">
        <v>263</v>
      </c>
      <c r="D74" s="14">
        <v>0.4</v>
      </c>
      <c r="E74" s="4">
        <v>0.91200000000000003</v>
      </c>
      <c r="F74" s="4">
        <v>0.95299999999999996</v>
      </c>
      <c r="G74" s="4">
        <v>0.96099999999999997</v>
      </c>
      <c r="H74" s="4">
        <v>0.88300000000000001</v>
      </c>
      <c r="I74" s="4">
        <v>0.89700000000000002</v>
      </c>
      <c r="J74" s="4">
        <v>0.94899999999999995</v>
      </c>
      <c r="K74" s="4">
        <v>0.91600000000000004</v>
      </c>
      <c r="L74" s="48">
        <v>0.82599999999999996</v>
      </c>
    </row>
    <row r="75" spans="2:12" x14ac:dyDescent="0.3">
      <c r="C75" s="219" t="s">
        <v>264</v>
      </c>
      <c r="D75" s="14">
        <v>0.5</v>
      </c>
      <c r="E75" s="4">
        <v>0.9</v>
      </c>
      <c r="F75" s="4">
        <v>0.94599999999999995</v>
      </c>
      <c r="G75" s="4">
        <v>0.95399999999999996</v>
      </c>
      <c r="H75" s="4">
        <v>0.86299999999999999</v>
      </c>
      <c r="I75" s="4">
        <v>0.88600000000000001</v>
      </c>
      <c r="J75" s="4">
        <v>0.94299999999999995</v>
      </c>
      <c r="K75" s="4">
        <v>0.90400000000000003</v>
      </c>
      <c r="L75" s="48">
        <v>0.80100000000000005</v>
      </c>
    </row>
    <row r="76" spans="2:12" x14ac:dyDescent="0.3">
      <c r="C76" s="219" t="s">
        <v>265</v>
      </c>
      <c r="D76" s="14">
        <v>0.6</v>
      </c>
      <c r="E76" s="4">
        <v>0.89</v>
      </c>
      <c r="F76" s="4">
        <v>0.93899999999999995</v>
      </c>
      <c r="G76" s="4">
        <v>0.94799999999999995</v>
      </c>
      <c r="H76" s="4">
        <v>0.84599999999999997</v>
      </c>
      <c r="I76" s="4">
        <v>0.879</v>
      </c>
      <c r="J76" s="4">
        <v>0.93799999999999994</v>
      </c>
      <c r="K76" s="4">
        <v>0.89500000000000002</v>
      </c>
      <c r="L76" s="48">
        <v>0.78100000000000003</v>
      </c>
    </row>
    <row r="77" spans="2:12" x14ac:dyDescent="0.3">
      <c r="C77" s="219" t="s">
        <v>266</v>
      </c>
      <c r="D77" s="14">
        <v>0.7</v>
      </c>
      <c r="E77" s="4">
        <v>0.88400000000000001</v>
      </c>
      <c r="F77" s="4">
        <v>0.93500000000000005</v>
      </c>
      <c r="G77" s="4">
        <v>0.94399999999999995</v>
      </c>
      <c r="H77" s="4">
        <v>0.83399999999999996</v>
      </c>
      <c r="I77" s="4">
        <v>0.874</v>
      </c>
      <c r="J77" s="4">
        <v>0.93500000000000005</v>
      </c>
      <c r="K77" s="4">
        <v>0.88700000000000001</v>
      </c>
      <c r="L77" s="48">
        <v>0.76600000000000001</v>
      </c>
    </row>
    <row r="78" spans="2:12" x14ac:dyDescent="0.3">
      <c r="C78" s="219" t="s">
        <v>267</v>
      </c>
      <c r="D78" s="14">
        <v>0.8</v>
      </c>
      <c r="E78" s="4">
        <v>0.877</v>
      </c>
      <c r="F78" s="4">
        <v>0.93100000000000005</v>
      </c>
      <c r="G78" s="4">
        <v>0.94</v>
      </c>
      <c r="H78" s="4">
        <v>0.82399999999999995</v>
      </c>
      <c r="I78" s="4">
        <v>0.871</v>
      </c>
      <c r="J78" s="4">
        <v>0.93200000000000005</v>
      </c>
      <c r="K78" s="4">
        <v>0.88100000000000001</v>
      </c>
      <c r="L78" s="48">
        <v>0.754</v>
      </c>
    </row>
    <row r="79" spans="2:12" x14ac:dyDescent="0.3">
      <c r="C79" s="219" t="s">
        <v>268</v>
      </c>
      <c r="D79" s="14">
        <v>0.9</v>
      </c>
      <c r="E79" s="4">
        <v>0.871</v>
      </c>
      <c r="F79" s="4">
        <v>0.92700000000000005</v>
      </c>
      <c r="G79" s="4">
        <v>0.93600000000000005</v>
      </c>
      <c r="H79" s="4">
        <v>0.81499999999999995</v>
      </c>
      <c r="I79" s="4">
        <v>0.86699999999999999</v>
      </c>
      <c r="J79" s="4">
        <v>0.92900000000000005</v>
      </c>
      <c r="K79" s="4">
        <v>0.875</v>
      </c>
      <c r="L79" s="48">
        <v>0.74399999999999999</v>
      </c>
    </row>
    <row r="80" spans="2:12" ht="15" thickBot="1" x14ac:dyDescent="0.35">
      <c r="C80" s="39" t="s">
        <v>165</v>
      </c>
      <c r="D80" s="280">
        <v>1</v>
      </c>
      <c r="E80" s="49">
        <v>0.86599999999999999</v>
      </c>
      <c r="F80" s="49">
        <v>0.92300000000000004</v>
      </c>
      <c r="G80" s="49">
        <v>0.93200000000000005</v>
      </c>
      <c r="H80" s="49">
        <v>0.80800000000000005</v>
      </c>
      <c r="I80" s="49">
        <v>0.86399999999999999</v>
      </c>
      <c r="J80" s="49">
        <v>0.92700000000000005</v>
      </c>
      <c r="K80" s="49">
        <v>0.87</v>
      </c>
      <c r="L80" s="50">
        <v>0.73599999999999999</v>
      </c>
    </row>
    <row r="81" spans="2:12" ht="15" thickBot="1" x14ac:dyDescent="0.35"/>
    <row r="82" spans="2:12" ht="16.2" thickBot="1" x14ac:dyDescent="0.35">
      <c r="C82" s="130" t="s">
        <v>182</v>
      </c>
      <c r="D82" s="131"/>
      <c r="E82" s="131"/>
      <c r="F82" s="131"/>
      <c r="G82" s="131"/>
      <c r="H82" s="131"/>
      <c r="I82" s="131"/>
      <c r="J82" s="131"/>
      <c r="K82" s="131"/>
      <c r="L82" s="132"/>
    </row>
    <row r="83" spans="2:12" ht="16.2" thickBot="1" x14ac:dyDescent="0.35">
      <c r="B83" t="s">
        <v>212</v>
      </c>
      <c r="C83" s="133" t="s">
        <v>184</v>
      </c>
      <c r="D83" s="134"/>
      <c r="E83" s="134"/>
      <c r="F83" s="134"/>
      <c r="G83" s="134"/>
      <c r="H83" s="134"/>
      <c r="I83" s="134"/>
      <c r="J83" s="134"/>
      <c r="K83" s="134"/>
      <c r="L83" s="135"/>
    </row>
    <row r="84" spans="2:12" x14ac:dyDescent="0.3">
      <c r="C84" s="44" t="s">
        <v>5</v>
      </c>
      <c r="D84" s="45"/>
      <c r="E84" s="45" t="s">
        <v>135</v>
      </c>
      <c r="F84" s="45" t="s">
        <v>152</v>
      </c>
      <c r="G84" s="45" t="s">
        <v>145</v>
      </c>
      <c r="H84" s="45" t="s">
        <v>153</v>
      </c>
      <c r="I84" s="45" t="s">
        <v>144</v>
      </c>
      <c r="J84" s="45" t="s">
        <v>154</v>
      </c>
      <c r="K84" s="45" t="s">
        <v>146</v>
      </c>
      <c r="L84" s="46" t="s">
        <v>155</v>
      </c>
    </row>
    <row r="85" spans="2:12" x14ac:dyDescent="0.3">
      <c r="C85" s="47" t="s">
        <v>179</v>
      </c>
      <c r="D85" s="4"/>
      <c r="E85" s="4" t="s">
        <v>151</v>
      </c>
      <c r="F85" s="4" t="s">
        <v>172</v>
      </c>
      <c r="G85" s="4" t="s">
        <v>171</v>
      </c>
      <c r="H85" s="4" t="s">
        <v>170</v>
      </c>
      <c r="I85" s="4" t="s">
        <v>169</v>
      </c>
      <c r="J85" s="4" t="s">
        <v>168</v>
      </c>
      <c r="K85" s="4" t="s">
        <v>167</v>
      </c>
      <c r="L85" s="48" t="s">
        <v>166</v>
      </c>
    </row>
    <row r="86" spans="2:12" x14ac:dyDescent="0.3">
      <c r="C86" s="219" t="s">
        <v>259</v>
      </c>
      <c r="D86" s="14">
        <v>0</v>
      </c>
      <c r="E86" s="14">
        <v>1</v>
      </c>
      <c r="F86" s="14">
        <v>1</v>
      </c>
      <c r="G86" s="14">
        <v>1</v>
      </c>
      <c r="H86" s="14">
        <v>1</v>
      </c>
      <c r="I86" s="14">
        <v>1</v>
      </c>
      <c r="J86" s="14">
        <v>1</v>
      </c>
      <c r="K86" s="14">
        <v>1</v>
      </c>
      <c r="L86" s="251">
        <v>1</v>
      </c>
    </row>
    <row r="87" spans="2:12" x14ac:dyDescent="0.3">
      <c r="C87" s="219" t="s">
        <v>260</v>
      </c>
      <c r="D87" s="14">
        <v>0.1</v>
      </c>
      <c r="E87" s="14">
        <v>0.96199999999999997</v>
      </c>
      <c r="F87" s="14">
        <v>0.98399999999999999</v>
      </c>
      <c r="G87" s="14">
        <v>0.98399999999999999</v>
      </c>
      <c r="H87" s="14">
        <v>0.95899999999999996</v>
      </c>
      <c r="I87" s="14">
        <v>0.96199999999999997</v>
      </c>
      <c r="J87" s="14">
        <v>0.98199999999999998</v>
      </c>
      <c r="K87" s="14">
        <v>0.97499999999999998</v>
      </c>
      <c r="L87" s="251">
        <v>0.94799999999999995</v>
      </c>
    </row>
    <row r="88" spans="2:12" x14ac:dyDescent="0.3">
      <c r="C88" s="219" t="s">
        <v>261</v>
      </c>
      <c r="D88" s="14">
        <v>0.2</v>
      </c>
      <c r="E88" s="14">
        <v>0.93300000000000005</v>
      </c>
      <c r="F88" s="14">
        <v>0.97</v>
      </c>
      <c r="G88" s="14">
        <v>0.97</v>
      </c>
      <c r="H88" s="14">
        <v>0.92400000000000004</v>
      </c>
      <c r="I88" s="14">
        <v>0.93200000000000005</v>
      </c>
      <c r="J88" s="14">
        <v>0.96799999999999997</v>
      </c>
      <c r="K88" s="14">
        <v>0.95399999999999996</v>
      </c>
      <c r="L88" s="251">
        <v>0.90400000000000003</v>
      </c>
    </row>
    <row r="89" spans="2:12" x14ac:dyDescent="0.3">
      <c r="C89" s="219" t="s">
        <v>262</v>
      </c>
      <c r="D89" s="14">
        <v>0.3</v>
      </c>
      <c r="E89" s="14">
        <v>0.91200000000000003</v>
      </c>
      <c r="F89" s="14">
        <v>0.95899999999999996</v>
      </c>
      <c r="G89" s="14">
        <v>0.95799999999999996</v>
      </c>
      <c r="H89" s="14">
        <v>0.89500000000000002</v>
      </c>
      <c r="I89" s="14">
        <v>0.91100000000000003</v>
      </c>
      <c r="J89" s="14">
        <v>0.95599999999999996</v>
      </c>
      <c r="K89" s="14">
        <v>0.93700000000000006</v>
      </c>
      <c r="L89" s="251">
        <v>0.86799999999999999</v>
      </c>
    </row>
    <row r="90" spans="2:12" x14ac:dyDescent="0.3">
      <c r="C90" s="219" t="s">
        <v>263</v>
      </c>
      <c r="D90" s="14">
        <v>0.4</v>
      </c>
      <c r="E90" s="14">
        <v>0.89900000000000002</v>
      </c>
      <c r="F90" s="14">
        <v>0.95</v>
      </c>
      <c r="G90" s="14">
        <v>0.94899999999999995</v>
      </c>
      <c r="H90" s="14">
        <v>0.87</v>
      </c>
      <c r="I90" s="14">
        <v>0.89600000000000002</v>
      </c>
      <c r="J90" s="14">
        <v>0.94799999999999995</v>
      </c>
      <c r="K90" s="14">
        <v>0.92400000000000004</v>
      </c>
      <c r="L90" s="251">
        <v>0.84</v>
      </c>
    </row>
    <row r="91" spans="2:12" x14ac:dyDescent="0.3">
      <c r="C91" s="219" t="s">
        <v>264</v>
      </c>
      <c r="D91" s="14">
        <v>0.5</v>
      </c>
      <c r="E91" s="14">
        <v>0.88700000000000001</v>
      </c>
      <c r="F91" s="14">
        <v>0.94199999999999995</v>
      </c>
      <c r="G91" s="14">
        <v>0.94099999999999995</v>
      </c>
      <c r="H91" s="14">
        <v>0.84899999999999998</v>
      </c>
      <c r="I91" s="14">
        <v>0.88500000000000001</v>
      </c>
      <c r="J91" s="14">
        <v>0.94199999999999995</v>
      </c>
      <c r="K91" s="14">
        <v>0.91300000000000003</v>
      </c>
      <c r="L91" s="251">
        <v>0.81599999999999995</v>
      </c>
    </row>
    <row r="92" spans="2:12" x14ac:dyDescent="0.3">
      <c r="C92" s="219" t="s">
        <v>265</v>
      </c>
      <c r="D92" s="14">
        <v>0.6</v>
      </c>
      <c r="E92" s="14">
        <v>0.878</v>
      </c>
      <c r="F92" s="14">
        <v>0.93500000000000005</v>
      </c>
      <c r="G92" s="14">
        <v>0.93300000000000005</v>
      </c>
      <c r="H92" s="14">
        <v>0.83299999999999996</v>
      </c>
      <c r="I92" s="14">
        <v>0.877</v>
      </c>
      <c r="J92" s="14">
        <v>0.93600000000000005</v>
      </c>
      <c r="K92" s="14">
        <v>0.90300000000000002</v>
      </c>
      <c r="L92" s="251">
        <v>0.79700000000000004</v>
      </c>
    </row>
    <row r="93" spans="2:12" x14ac:dyDescent="0.3">
      <c r="C93" s="219" t="s">
        <v>266</v>
      </c>
      <c r="D93" s="14">
        <v>0.7</v>
      </c>
      <c r="E93" s="14">
        <v>0.871</v>
      </c>
      <c r="F93" s="14">
        <v>0.93100000000000005</v>
      </c>
      <c r="G93" s="14">
        <v>0.92800000000000005</v>
      </c>
      <c r="H93" s="14">
        <v>0.82</v>
      </c>
      <c r="I93" s="14">
        <v>0.871</v>
      </c>
      <c r="J93" s="14">
        <v>0.93200000000000005</v>
      </c>
      <c r="K93" s="14">
        <v>0.89600000000000002</v>
      </c>
      <c r="L93" s="251">
        <v>0.78300000000000003</v>
      </c>
    </row>
    <row r="94" spans="2:12" x14ac:dyDescent="0.3">
      <c r="C94" s="219" t="s">
        <v>267</v>
      </c>
      <c r="D94" s="14">
        <v>0.8</v>
      </c>
      <c r="E94" s="14">
        <v>0.86499999999999999</v>
      </c>
      <c r="F94" s="14">
        <v>0.92600000000000005</v>
      </c>
      <c r="G94" s="14">
        <v>0.92300000000000004</v>
      </c>
      <c r="H94" s="14">
        <v>0.81</v>
      </c>
      <c r="I94" s="14">
        <v>0.86699999999999999</v>
      </c>
      <c r="J94" s="14">
        <v>0.92800000000000005</v>
      </c>
      <c r="K94" s="14">
        <v>0.89</v>
      </c>
      <c r="L94" s="251">
        <v>0.77100000000000002</v>
      </c>
    </row>
    <row r="95" spans="2:12" x14ac:dyDescent="0.3">
      <c r="C95" s="219" t="s">
        <v>268</v>
      </c>
      <c r="D95" s="14">
        <v>0.9</v>
      </c>
      <c r="E95" s="14">
        <v>0.85899999999999999</v>
      </c>
      <c r="F95" s="14">
        <v>0.92200000000000004</v>
      </c>
      <c r="G95" s="14">
        <v>0.91800000000000004</v>
      </c>
      <c r="H95" s="14">
        <v>0.80100000000000005</v>
      </c>
      <c r="I95" s="14">
        <v>0.86299999999999999</v>
      </c>
      <c r="J95" s="14">
        <v>0.92500000000000004</v>
      </c>
      <c r="K95" s="14">
        <v>0.88400000000000001</v>
      </c>
      <c r="L95" s="251">
        <v>0.76100000000000001</v>
      </c>
    </row>
    <row r="96" spans="2:12" ht="15" thickBot="1" x14ac:dyDescent="0.35">
      <c r="C96" s="39" t="s">
        <v>165</v>
      </c>
      <c r="D96" s="280">
        <v>1</v>
      </c>
      <c r="E96" s="40">
        <v>0.85399999999999998</v>
      </c>
      <c r="F96" s="40">
        <v>0.91900000000000004</v>
      </c>
      <c r="G96" s="40">
        <v>0.91300000000000003</v>
      </c>
      <c r="H96" s="40">
        <v>0.79400000000000004</v>
      </c>
      <c r="I96" s="40">
        <v>0.85899999999999999</v>
      </c>
      <c r="J96" s="40">
        <v>0.92200000000000004</v>
      </c>
      <c r="K96" s="40">
        <v>0.879</v>
      </c>
      <c r="L96" s="41">
        <v>0.752</v>
      </c>
    </row>
  </sheetData>
  <sheetProtection algorithmName="SHA-512" hashValue="XONezd3k5Rxu2W8wTpb6F5FgO+vPxicSdrdH+UWMtkjiNmCddQVmzsuMv+4ruk5ipKnulTGD5uid7sT32aKK8Q==" saltValue="OvlxjVZgO+/BtzULatt4bQ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2:M82"/>
  <sheetViews>
    <sheetView zoomScaleNormal="100" zoomScaleSheetLayoutView="100" workbookViewId="0">
      <selection activeCell="H13" sqref="H13"/>
    </sheetView>
  </sheetViews>
  <sheetFormatPr defaultColWidth="9.109375" defaultRowHeight="15.6" x14ac:dyDescent="0.3"/>
  <cols>
    <col min="1" max="1" width="2.6640625" style="1" customWidth="1"/>
    <col min="2" max="2" width="28.109375" style="1" customWidth="1"/>
    <col min="3" max="3" width="18.109375" style="1" bestFit="1" customWidth="1"/>
    <col min="4" max="4" width="19.44140625" style="1" customWidth="1"/>
    <col min="5" max="5" width="26.44140625" style="1" customWidth="1"/>
    <col min="6" max="6" width="22.109375" style="1" customWidth="1"/>
    <col min="7" max="7" width="18.109375" style="1" customWidth="1"/>
    <col min="8" max="8" width="18.6640625" style="1" customWidth="1"/>
    <col min="9" max="9" width="8.109375" style="1" hidden="1" customWidth="1"/>
    <col min="10" max="10" width="11.44140625" style="1" hidden="1" customWidth="1"/>
    <col min="11" max="11" width="10.5546875" style="1" hidden="1" customWidth="1"/>
    <col min="12" max="12" width="11.44140625" style="1" customWidth="1"/>
    <col min="13" max="13" width="9.6640625" style="1" customWidth="1"/>
    <col min="14" max="16384" width="9.109375" style="1"/>
  </cols>
  <sheetData>
    <row r="2" spans="2:11" x14ac:dyDescent="0.3">
      <c r="B2" s="71" t="s">
        <v>0</v>
      </c>
      <c r="C2" s="78" t="s">
        <v>84</v>
      </c>
      <c r="I2" s="1" t="str">
        <f>VLOOKUP(C3,$I$3:$K$4,2,0)</f>
        <v>Lesser</v>
      </c>
    </row>
    <row r="3" spans="2:11" x14ac:dyDescent="0.3">
      <c r="B3" s="71" t="s">
        <v>2</v>
      </c>
      <c r="C3" s="79" t="str">
        <f>IFERROR(VLOOKUP(C2,Setup!B2:C70,2,FALSE),"")</f>
        <v>&lt;23.5</v>
      </c>
      <c r="I3" s="1" t="s">
        <v>118</v>
      </c>
      <c r="J3" s="1" t="s">
        <v>212</v>
      </c>
      <c r="K3" s="1">
        <v>23.5</v>
      </c>
    </row>
    <row r="4" spans="2:11" x14ac:dyDescent="0.3">
      <c r="B4" s="72" t="s">
        <v>198</v>
      </c>
      <c r="C4" s="79" t="str">
        <f>IFERROR(VLOOKUP(C2,Setup!B3:D70,3,FALSE),"")</f>
        <v>Composite</v>
      </c>
      <c r="I4" s="1" t="s">
        <v>119</v>
      </c>
      <c r="J4" s="1" t="s">
        <v>211</v>
      </c>
      <c r="K4" s="1">
        <v>23.5</v>
      </c>
    </row>
    <row r="5" spans="2:11" ht="18" customHeight="1" thickBot="1" x14ac:dyDescent="0.35">
      <c r="B5" s="72" t="s">
        <v>3</v>
      </c>
      <c r="C5" s="77">
        <v>11</v>
      </c>
    </row>
    <row r="6" spans="2:11" ht="18.600000000000001" thickBot="1" x14ac:dyDescent="0.4">
      <c r="B6" s="295" t="s">
        <v>133</v>
      </c>
      <c r="C6" s="296"/>
      <c r="D6" s="296"/>
      <c r="E6" s="296"/>
      <c r="F6" s="297"/>
    </row>
    <row r="7" spans="2:11" x14ac:dyDescent="0.3">
      <c r="B7" s="256" t="s">
        <v>4</v>
      </c>
      <c r="C7" s="321" t="s">
        <v>6</v>
      </c>
      <c r="D7" s="322"/>
      <c r="E7" s="322"/>
      <c r="F7" s="323"/>
    </row>
    <row r="8" spans="2:11" s="10" customFormat="1" x14ac:dyDescent="0.3">
      <c r="B8" s="31" t="s">
        <v>256</v>
      </c>
      <c r="C8" s="324">
        <v>1</v>
      </c>
      <c r="D8" s="325"/>
      <c r="E8" s="325"/>
      <c r="F8" s="326"/>
    </row>
    <row r="9" spans="2:11" ht="15.75" customHeight="1" x14ac:dyDescent="0.3">
      <c r="B9" s="272"/>
      <c r="C9" s="327" t="s">
        <v>130</v>
      </c>
      <c r="D9" s="328"/>
      <c r="E9" s="328"/>
      <c r="F9" s="329"/>
    </row>
    <row r="10" spans="2:11" x14ac:dyDescent="0.3">
      <c r="B10" s="273" t="s">
        <v>269</v>
      </c>
      <c r="C10" s="274" t="s">
        <v>131</v>
      </c>
      <c r="D10" s="274" t="s">
        <v>132</v>
      </c>
      <c r="E10" s="274" t="s">
        <v>221</v>
      </c>
      <c r="F10" s="275" t="s">
        <v>222</v>
      </c>
    </row>
    <row r="11" spans="2:11" x14ac:dyDescent="0.3">
      <c r="B11" s="259"/>
      <c r="C11" s="254" t="s">
        <v>282</v>
      </c>
      <c r="D11" s="254">
        <v>112</v>
      </c>
      <c r="E11" s="254">
        <v>26.6</v>
      </c>
      <c r="F11" s="262">
        <f>D11*E11</f>
        <v>2979.2000000000003</v>
      </c>
    </row>
    <row r="12" spans="2:11" x14ac:dyDescent="0.3">
      <c r="B12" s="260"/>
      <c r="C12" s="254"/>
      <c r="D12" s="254"/>
      <c r="E12" s="254"/>
      <c r="F12" s="262">
        <f t="shared" ref="F12:F20" si="0">D12*E12</f>
        <v>0</v>
      </c>
    </row>
    <row r="13" spans="2:11" x14ac:dyDescent="0.3">
      <c r="B13" s="259"/>
      <c r="C13" s="254"/>
      <c r="D13" s="254"/>
      <c r="E13" s="254"/>
      <c r="F13" s="262">
        <f t="shared" si="0"/>
        <v>0</v>
      </c>
    </row>
    <row r="14" spans="2:11" x14ac:dyDescent="0.3">
      <c r="B14" s="261"/>
      <c r="C14" s="254"/>
      <c r="D14" s="254"/>
      <c r="E14" s="254"/>
      <c r="F14" s="262">
        <f t="shared" si="0"/>
        <v>0</v>
      </c>
    </row>
    <row r="15" spans="2:11" x14ac:dyDescent="0.3">
      <c r="B15" s="261"/>
      <c r="C15" s="254"/>
      <c r="D15" s="254"/>
      <c r="E15" s="254"/>
      <c r="F15" s="262">
        <f t="shared" si="0"/>
        <v>0</v>
      </c>
    </row>
    <row r="16" spans="2:11" x14ac:dyDescent="0.3">
      <c r="B16" s="261"/>
      <c r="C16" s="254"/>
      <c r="D16" s="254"/>
      <c r="E16" s="254"/>
      <c r="F16" s="262">
        <f t="shared" ref="F16:F19" si="1">D16*E16</f>
        <v>0</v>
      </c>
    </row>
    <row r="17" spans="2:13" x14ac:dyDescent="0.3">
      <c r="B17" s="261"/>
      <c r="C17" s="254"/>
      <c r="D17" s="254"/>
      <c r="E17" s="254"/>
      <c r="F17" s="262">
        <f t="shared" si="1"/>
        <v>0</v>
      </c>
    </row>
    <row r="18" spans="2:13" x14ac:dyDescent="0.3">
      <c r="B18" s="261"/>
      <c r="C18" s="254"/>
      <c r="D18" s="254"/>
      <c r="E18" s="254"/>
      <c r="F18" s="262">
        <f t="shared" si="1"/>
        <v>0</v>
      </c>
    </row>
    <row r="19" spans="2:13" x14ac:dyDescent="0.3">
      <c r="B19" s="261"/>
      <c r="C19" s="254"/>
      <c r="D19" s="254"/>
      <c r="E19" s="254"/>
      <c r="F19" s="262">
        <f t="shared" si="1"/>
        <v>0</v>
      </c>
    </row>
    <row r="20" spans="2:13" x14ac:dyDescent="0.3">
      <c r="B20" s="261"/>
      <c r="C20" s="254"/>
      <c r="D20" s="254"/>
      <c r="E20" s="254"/>
      <c r="F20" s="262">
        <f t="shared" si="0"/>
        <v>0</v>
      </c>
    </row>
    <row r="21" spans="2:13" x14ac:dyDescent="0.3">
      <c r="B21" s="268"/>
      <c r="C21" s="269"/>
      <c r="D21" s="254"/>
      <c r="E21" s="269"/>
      <c r="F21" s="270">
        <f>D21*E21</f>
        <v>0</v>
      </c>
    </row>
    <row r="22" spans="2:13" x14ac:dyDescent="0.3">
      <c r="B22" s="261"/>
      <c r="C22" s="255"/>
      <c r="D22" s="254"/>
      <c r="E22" s="255"/>
      <c r="F22" s="276">
        <f>D22*E22</f>
        <v>0</v>
      </c>
    </row>
    <row r="23" spans="2:13" x14ac:dyDescent="0.3">
      <c r="B23" s="261"/>
      <c r="C23" s="255"/>
      <c r="D23" s="254"/>
      <c r="E23" s="255"/>
      <c r="F23" s="276">
        <f>D23*E23</f>
        <v>0</v>
      </c>
    </row>
    <row r="24" spans="2:13" s="2" customFormat="1" x14ac:dyDescent="0.3">
      <c r="B24" s="263" t="s">
        <v>163</v>
      </c>
      <c r="C24" s="264"/>
      <c r="D24" s="265"/>
      <c r="E24" s="266"/>
      <c r="F24" s="267"/>
      <c r="G24" s="1"/>
      <c r="H24" s="1"/>
      <c r="I24" s="1"/>
      <c r="J24" s="1"/>
      <c r="K24" s="1"/>
      <c r="L24" s="1"/>
      <c r="M24" s="1"/>
    </row>
    <row r="25" spans="2:13" ht="16.2" thickBot="1" x14ac:dyDescent="0.35">
      <c r="B25" s="74" t="s">
        <v>124</v>
      </c>
      <c r="C25" s="257"/>
      <c r="D25" s="258">
        <f>SUM(Table7[No of DUs])</f>
        <v>112</v>
      </c>
      <c r="E25" s="257"/>
      <c r="F25" s="271">
        <f>SUM(Table7[Total Area (m2)])</f>
        <v>2979.2000000000003</v>
      </c>
    </row>
    <row r="26" spans="2:13" ht="16.2" thickBot="1" x14ac:dyDescent="0.35"/>
    <row r="27" spans="2:13" x14ac:dyDescent="0.3">
      <c r="B27" s="333" t="s">
        <v>10</v>
      </c>
      <c r="C27" s="334"/>
      <c r="D27" s="335"/>
      <c r="E27" s="3"/>
      <c r="F27" s="3"/>
      <c r="H27" s="3"/>
      <c r="I27" s="3"/>
      <c r="J27" s="3"/>
    </row>
    <row r="28" spans="2:13" x14ac:dyDescent="0.3">
      <c r="B28" s="340" t="s">
        <v>12</v>
      </c>
      <c r="C28" s="341"/>
      <c r="D28" s="342"/>
    </row>
    <row r="29" spans="2:13" x14ac:dyDescent="0.3">
      <c r="B29" s="73" t="s">
        <v>134</v>
      </c>
      <c r="C29" s="278">
        <v>5.8</v>
      </c>
      <c r="D29" s="23"/>
    </row>
    <row r="30" spans="2:13" x14ac:dyDescent="0.3">
      <c r="B30" s="73" t="s">
        <v>13</v>
      </c>
      <c r="C30" s="22">
        <v>0.8</v>
      </c>
      <c r="D30" s="24"/>
    </row>
    <row r="31" spans="2:13" x14ac:dyDescent="0.3">
      <c r="B31" s="73" t="s">
        <v>14</v>
      </c>
      <c r="C31" s="22">
        <v>85</v>
      </c>
      <c r="D31" s="24"/>
    </row>
    <row r="32" spans="2:13" x14ac:dyDescent="0.3">
      <c r="B32" s="340" t="s">
        <v>123</v>
      </c>
      <c r="C32" s="341"/>
      <c r="D32" s="342"/>
    </row>
    <row r="33" spans="2:13" x14ac:dyDescent="0.3">
      <c r="B33" s="75" t="s">
        <v>15</v>
      </c>
      <c r="C33" s="338" t="s">
        <v>286</v>
      </c>
      <c r="D33" s="339"/>
    </row>
    <row r="34" spans="2:13" x14ac:dyDescent="0.3">
      <c r="B34" s="76" t="s">
        <v>134</v>
      </c>
      <c r="C34" s="22">
        <v>5.23</v>
      </c>
      <c r="D34" s="24"/>
    </row>
    <row r="35" spans="2:13" x14ac:dyDescent="0.3">
      <c r="B35" s="340" t="s">
        <v>11</v>
      </c>
      <c r="C35" s="341"/>
      <c r="D35" s="342"/>
    </row>
    <row r="36" spans="2:13" x14ac:dyDescent="0.3">
      <c r="B36" s="75" t="s">
        <v>15</v>
      </c>
      <c r="C36" s="336" t="s">
        <v>285</v>
      </c>
      <c r="D36" s="337"/>
    </row>
    <row r="37" spans="2:13" ht="16.2" thickBot="1" x14ac:dyDescent="0.35">
      <c r="B37" s="74" t="s">
        <v>134</v>
      </c>
      <c r="C37" s="279">
        <v>0.78</v>
      </c>
      <c r="D37" s="25"/>
    </row>
    <row r="38" spans="2:13" ht="16.2" thickBot="1" x14ac:dyDescent="0.35"/>
    <row r="39" spans="2:13" ht="18.600000000000001" thickBot="1" x14ac:dyDescent="0.4">
      <c r="B39" s="295" t="s">
        <v>236</v>
      </c>
      <c r="C39" s="296"/>
      <c r="D39" s="296"/>
      <c r="E39" s="296"/>
      <c r="F39" s="296"/>
      <c r="G39" s="296"/>
      <c r="H39" s="297"/>
    </row>
    <row r="40" spans="2:13" ht="16.2" thickBot="1" x14ac:dyDescent="0.35">
      <c r="B40" s="330"/>
      <c r="C40" s="331"/>
      <c r="D40" s="331"/>
      <c r="E40" s="331"/>
      <c r="F40" s="331"/>
      <c r="G40" s="331"/>
      <c r="H40" s="332"/>
    </row>
    <row r="41" spans="2:13" s="2" customFormat="1" ht="16.2" thickBot="1" x14ac:dyDescent="0.35">
      <c r="B41" s="83" t="s">
        <v>227</v>
      </c>
      <c r="C41" s="84" t="s">
        <v>120</v>
      </c>
      <c r="D41" s="84" t="s">
        <v>22</v>
      </c>
      <c r="E41" s="84" t="s">
        <v>7</v>
      </c>
      <c r="F41" s="84" t="s">
        <v>8</v>
      </c>
      <c r="G41" s="84" t="s">
        <v>147</v>
      </c>
      <c r="H41" s="85" t="s">
        <v>148</v>
      </c>
      <c r="I41" s="1"/>
      <c r="J41" s="1"/>
      <c r="K41" s="1"/>
      <c r="L41" s="1"/>
      <c r="M41" s="1"/>
    </row>
    <row r="42" spans="2:13" x14ac:dyDescent="0.3">
      <c r="B42" s="81"/>
      <c r="C42" s="82" t="s">
        <v>239</v>
      </c>
      <c r="D42" s="67"/>
      <c r="E42" s="283">
        <v>1.2</v>
      </c>
      <c r="F42" s="282">
        <v>1.6</v>
      </c>
      <c r="G42" s="283">
        <v>1.2</v>
      </c>
      <c r="H42" s="285">
        <v>0.53</v>
      </c>
      <c r="I42" s="2"/>
      <c r="J42" s="2"/>
      <c r="K42" s="2"/>
      <c r="L42" s="2"/>
      <c r="M42" s="2"/>
    </row>
    <row r="43" spans="2:13" x14ac:dyDescent="0.3">
      <c r="B43" s="78"/>
      <c r="C43" s="8" t="s">
        <v>240</v>
      </c>
      <c r="D43" s="18"/>
      <c r="E43" s="281">
        <v>0.8</v>
      </c>
      <c r="F43" s="281">
        <v>1.3</v>
      </c>
      <c r="G43" s="286">
        <v>0.8</v>
      </c>
      <c r="H43" s="287">
        <v>0.43</v>
      </c>
    </row>
    <row r="44" spans="2:13" s="2" customFormat="1" x14ac:dyDescent="0.3">
      <c r="B44" s="78"/>
      <c r="C44" s="7" t="s">
        <v>241</v>
      </c>
      <c r="D44" s="67"/>
      <c r="E44" s="284">
        <v>0.8</v>
      </c>
      <c r="F44" s="284">
        <v>1.6</v>
      </c>
      <c r="G44" s="284">
        <v>0.8</v>
      </c>
      <c r="H44" s="288">
        <v>1.6</v>
      </c>
      <c r="I44" s="1"/>
      <c r="J44" s="1"/>
      <c r="K44" s="1"/>
      <c r="L44" s="1"/>
      <c r="M44" s="1"/>
    </row>
    <row r="45" spans="2:13" s="2" customFormat="1" x14ac:dyDescent="0.3">
      <c r="B45" s="78"/>
      <c r="C45" s="7" t="s">
        <v>283</v>
      </c>
      <c r="D45" s="18"/>
      <c r="E45" s="284">
        <v>0.75</v>
      </c>
      <c r="F45" s="284">
        <v>2.5</v>
      </c>
      <c r="G45" s="284">
        <v>0</v>
      </c>
      <c r="H45" s="288">
        <v>0</v>
      </c>
      <c r="I45" s="1"/>
      <c r="J45" s="1"/>
      <c r="K45" s="1"/>
      <c r="L45" s="1"/>
      <c r="M45" s="1"/>
    </row>
    <row r="46" spans="2:13" s="2" customFormat="1" x14ac:dyDescent="0.3">
      <c r="B46" s="78"/>
      <c r="C46" s="95" t="s">
        <v>284</v>
      </c>
      <c r="D46" s="67"/>
      <c r="E46" s="284">
        <v>0.65</v>
      </c>
      <c r="F46" s="284">
        <v>0.4</v>
      </c>
      <c r="G46" s="284">
        <v>0.65</v>
      </c>
      <c r="H46" s="288">
        <v>0.4</v>
      </c>
      <c r="I46" s="1"/>
      <c r="J46" s="1"/>
      <c r="K46" s="1"/>
      <c r="L46" s="1"/>
      <c r="M46" s="1"/>
    </row>
    <row r="47" spans="2:13" s="2" customFormat="1" x14ac:dyDescent="0.3">
      <c r="B47" s="78"/>
      <c r="C47" s="95" t="s">
        <v>242</v>
      </c>
      <c r="D47" s="18"/>
      <c r="E47" s="96"/>
      <c r="F47" s="96"/>
      <c r="G47" s="96"/>
      <c r="H47" s="97"/>
      <c r="I47" s="1"/>
      <c r="J47" s="1"/>
      <c r="K47" s="1"/>
      <c r="L47" s="1"/>
      <c r="M47" s="1"/>
    </row>
    <row r="48" spans="2:13" s="2" customFormat="1" x14ac:dyDescent="0.3">
      <c r="B48" s="78"/>
      <c r="C48" s="95" t="s">
        <v>243</v>
      </c>
      <c r="D48" s="67"/>
      <c r="E48" s="96"/>
      <c r="F48" s="96"/>
      <c r="G48" s="96"/>
      <c r="H48" s="97"/>
      <c r="I48" s="1"/>
      <c r="J48" s="1"/>
      <c r="K48" s="1"/>
      <c r="L48" s="1"/>
      <c r="M48" s="1"/>
    </row>
    <row r="49" spans="2:13" s="2" customFormat="1" x14ac:dyDescent="0.3">
      <c r="B49" s="78"/>
      <c r="C49" s="95" t="s">
        <v>244</v>
      </c>
      <c r="D49" s="18"/>
      <c r="E49" s="96"/>
      <c r="F49" s="96"/>
      <c r="G49" s="96"/>
      <c r="H49" s="97"/>
      <c r="I49" s="1"/>
      <c r="J49" s="1"/>
      <c r="K49" s="1"/>
      <c r="L49" s="1"/>
      <c r="M49" s="1"/>
    </row>
    <row r="50" spans="2:13" s="2" customFormat="1" x14ac:dyDescent="0.3">
      <c r="B50" s="247"/>
      <c r="C50" s="7" t="s">
        <v>245</v>
      </c>
      <c r="D50" s="67"/>
      <c r="E50" s="248"/>
      <c r="F50" s="248"/>
      <c r="G50" s="248"/>
      <c r="H50" s="249"/>
      <c r="I50" s="1"/>
      <c r="J50" s="1"/>
      <c r="K50" s="1"/>
      <c r="L50" s="1"/>
      <c r="M50" s="1"/>
    </row>
    <row r="51" spans="2:13" s="2" customFormat="1" x14ac:dyDescent="0.3">
      <c r="B51" s="78"/>
      <c r="C51" s="95" t="s">
        <v>246</v>
      </c>
      <c r="D51" s="18"/>
      <c r="E51" s="96"/>
      <c r="F51" s="96"/>
      <c r="G51" s="96"/>
      <c r="H51" s="97"/>
      <c r="I51" s="1"/>
      <c r="J51" s="1"/>
      <c r="K51" s="1"/>
      <c r="L51" s="1"/>
      <c r="M51" s="1"/>
    </row>
    <row r="52" spans="2:13" s="2" customFormat="1" x14ac:dyDescent="0.3">
      <c r="B52" s="247"/>
      <c r="C52" s="7" t="s">
        <v>247</v>
      </c>
      <c r="D52" s="67"/>
      <c r="E52" s="248"/>
      <c r="F52" s="248"/>
      <c r="G52" s="248"/>
      <c r="H52" s="249"/>
      <c r="I52" s="1"/>
      <c r="J52" s="1"/>
      <c r="K52" s="1"/>
      <c r="L52" s="1"/>
      <c r="M52" s="1"/>
    </row>
    <row r="53" spans="2:13" s="2" customFormat="1" x14ac:dyDescent="0.3">
      <c r="B53" s="247"/>
      <c r="C53" s="7" t="s">
        <v>248</v>
      </c>
      <c r="D53" s="18"/>
      <c r="E53" s="248"/>
      <c r="F53" s="248"/>
      <c r="G53" s="248"/>
      <c r="H53" s="249"/>
      <c r="I53" s="1"/>
      <c r="J53" s="1"/>
      <c r="K53" s="1"/>
      <c r="L53" s="1"/>
      <c r="M53" s="1"/>
    </row>
    <row r="54" spans="2:13" s="2" customFormat="1" x14ac:dyDescent="0.3">
      <c r="B54" s="247"/>
      <c r="C54" s="7" t="s">
        <v>249</v>
      </c>
      <c r="D54" s="67"/>
      <c r="E54" s="248"/>
      <c r="F54" s="248"/>
      <c r="G54" s="248"/>
      <c r="H54" s="249"/>
      <c r="I54" s="1"/>
      <c r="J54" s="1"/>
      <c r="K54" s="1"/>
      <c r="L54" s="1"/>
      <c r="M54" s="1"/>
    </row>
    <row r="55" spans="2:13" s="2" customFormat="1" x14ac:dyDescent="0.3">
      <c r="B55" s="247"/>
      <c r="C55" s="7" t="s">
        <v>250</v>
      </c>
      <c r="D55" s="18"/>
      <c r="E55" s="248"/>
      <c r="F55" s="248"/>
      <c r="G55" s="248"/>
      <c r="H55" s="249"/>
      <c r="I55" s="1"/>
      <c r="J55" s="1"/>
      <c r="K55" s="1"/>
      <c r="L55" s="1"/>
      <c r="M55" s="1"/>
    </row>
    <row r="56" spans="2:13" s="2" customFormat="1" x14ac:dyDescent="0.3">
      <c r="B56" s="247"/>
      <c r="C56" s="7" t="s">
        <v>251</v>
      </c>
      <c r="D56" s="67"/>
      <c r="E56" s="248"/>
      <c r="F56" s="248"/>
      <c r="G56" s="248"/>
      <c r="H56" s="249"/>
      <c r="I56" s="1"/>
      <c r="J56" s="1"/>
      <c r="K56" s="1"/>
      <c r="L56" s="1"/>
      <c r="M56" s="1"/>
    </row>
    <row r="57" spans="2:13" s="2" customFormat="1" x14ac:dyDescent="0.3">
      <c r="B57" s="247"/>
      <c r="C57" s="7" t="s">
        <v>252</v>
      </c>
      <c r="D57" s="18"/>
      <c r="E57" s="248"/>
      <c r="F57" s="248"/>
      <c r="G57" s="248"/>
      <c r="H57" s="249"/>
      <c r="I57" s="1"/>
      <c r="J57" s="1"/>
      <c r="K57" s="1"/>
      <c r="L57" s="1"/>
      <c r="M57" s="1"/>
    </row>
    <row r="58" spans="2:13" s="2" customFormat="1" x14ac:dyDescent="0.3">
      <c r="B58" s="247"/>
      <c r="C58" s="7" t="s">
        <v>253</v>
      </c>
      <c r="D58" s="67"/>
      <c r="E58" s="248"/>
      <c r="F58" s="248"/>
      <c r="G58" s="248"/>
      <c r="H58" s="249"/>
      <c r="I58" s="1"/>
      <c r="J58" s="1"/>
      <c r="K58" s="1"/>
      <c r="L58" s="1"/>
      <c r="M58" s="1"/>
    </row>
    <row r="59" spans="2:13" s="2" customFormat="1" x14ac:dyDescent="0.3">
      <c r="B59" s="250"/>
      <c r="C59" s="7" t="s">
        <v>254</v>
      </c>
      <c r="D59" s="18"/>
      <c r="E59" s="21"/>
      <c r="F59" s="21"/>
      <c r="G59" s="21"/>
      <c r="H59" s="34"/>
      <c r="I59" s="1"/>
      <c r="J59" s="1"/>
      <c r="K59" s="1"/>
      <c r="L59" s="1"/>
      <c r="M59" s="1"/>
    </row>
    <row r="60" spans="2:13" s="2" customFormat="1" x14ac:dyDescent="0.3">
      <c r="B60" s="250"/>
      <c r="C60" s="7" t="s">
        <v>255</v>
      </c>
      <c r="D60" s="67"/>
      <c r="E60" s="21"/>
      <c r="F60" s="21"/>
      <c r="G60" s="21"/>
      <c r="H60" s="34"/>
      <c r="I60" s="1"/>
      <c r="J60" s="1"/>
      <c r="K60" s="1"/>
      <c r="L60" s="1"/>
      <c r="M60" s="1"/>
    </row>
    <row r="61" spans="2:13" s="2" customFormat="1" x14ac:dyDescent="0.3">
      <c r="B61" s="250"/>
      <c r="C61" s="7" t="s">
        <v>270</v>
      </c>
      <c r="D61" s="21"/>
      <c r="E61" s="21"/>
      <c r="F61" s="21"/>
      <c r="G61" s="21"/>
      <c r="H61" s="34"/>
      <c r="I61" s="1"/>
      <c r="J61" s="1"/>
      <c r="K61" s="1"/>
      <c r="L61" s="1"/>
      <c r="M61" s="1"/>
    </row>
    <row r="62" spans="2:13" s="2" customFormat="1" x14ac:dyDescent="0.3">
      <c r="B62" s="250"/>
      <c r="C62" s="7" t="s">
        <v>271</v>
      </c>
      <c r="D62" s="21"/>
      <c r="E62" s="21"/>
      <c r="F62" s="21"/>
      <c r="G62" s="21"/>
      <c r="H62" s="34"/>
      <c r="I62" s="1"/>
      <c r="J62" s="1"/>
      <c r="K62" s="1"/>
      <c r="L62" s="1"/>
      <c r="M62" s="1"/>
    </row>
    <row r="63" spans="2:13" s="2" customFormat="1" x14ac:dyDescent="0.3">
      <c r="B63" s="250"/>
      <c r="C63" s="7" t="s">
        <v>272</v>
      </c>
      <c r="D63" s="21"/>
      <c r="E63" s="21"/>
      <c r="F63" s="21"/>
      <c r="G63" s="21"/>
      <c r="H63" s="34"/>
      <c r="I63" s="1"/>
      <c r="J63" s="1"/>
      <c r="K63" s="1"/>
      <c r="L63" s="1"/>
      <c r="M63" s="1"/>
    </row>
    <row r="64" spans="2:13" s="2" customFormat="1" x14ac:dyDescent="0.3">
      <c r="B64" s="250"/>
      <c r="C64" s="7" t="s">
        <v>273</v>
      </c>
      <c r="D64" s="21"/>
      <c r="E64" s="21"/>
      <c r="F64" s="21"/>
      <c r="G64" s="21"/>
      <c r="H64" s="34"/>
      <c r="I64" s="1"/>
      <c r="J64" s="1"/>
      <c r="K64" s="1"/>
      <c r="L64" s="1"/>
      <c r="M64" s="1"/>
    </row>
    <row r="65" spans="2:13" s="2" customFormat="1" x14ac:dyDescent="0.3">
      <c r="B65" s="250"/>
      <c r="C65" s="7" t="s">
        <v>274</v>
      </c>
      <c r="D65" s="21"/>
      <c r="E65" s="21"/>
      <c r="F65" s="21"/>
      <c r="G65" s="21"/>
      <c r="H65" s="34"/>
      <c r="I65" s="1"/>
      <c r="J65" s="1"/>
      <c r="K65" s="1"/>
      <c r="L65" s="1"/>
      <c r="M65" s="1"/>
    </row>
    <row r="66" spans="2:13" s="2" customFormat="1" x14ac:dyDescent="0.3">
      <c r="B66" s="250"/>
      <c r="C66" s="7" t="s">
        <v>275</v>
      </c>
      <c r="D66" s="21"/>
      <c r="E66" s="21"/>
      <c r="F66" s="21"/>
      <c r="G66" s="21"/>
      <c r="H66" s="34"/>
      <c r="I66" s="1"/>
      <c r="J66" s="1"/>
      <c r="K66" s="1"/>
      <c r="L66" s="1"/>
      <c r="M66" s="1"/>
    </row>
    <row r="67" spans="2:13" s="2" customFormat="1" x14ac:dyDescent="0.3">
      <c r="B67" s="250"/>
      <c r="C67" s="7" t="s">
        <v>276</v>
      </c>
      <c r="D67" s="21"/>
      <c r="E67" s="21"/>
      <c r="F67" s="21"/>
      <c r="G67" s="21"/>
      <c r="H67" s="34"/>
      <c r="I67" s="1"/>
      <c r="J67" s="1"/>
      <c r="K67" s="1"/>
      <c r="L67" s="1"/>
      <c r="M67" s="1"/>
    </row>
    <row r="68" spans="2:13" s="2" customFormat="1" x14ac:dyDescent="0.3">
      <c r="B68" s="250"/>
      <c r="C68" s="7" t="s">
        <v>277</v>
      </c>
      <c r="D68" s="21"/>
      <c r="E68" s="21"/>
      <c r="F68" s="21"/>
      <c r="G68" s="21"/>
      <c r="H68" s="34"/>
      <c r="I68" s="1"/>
      <c r="J68" s="1"/>
      <c r="K68" s="1"/>
      <c r="L68" s="1"/>
      <c r="M68" s="1"/>
    </row>
    <row r="69" spans="2:13" s="2" customFormat="1" x14ac:dyDescent="0.3">
      <c r="B69" s="250"/>
      <c r="C69" s="7" t="s">
        <v>278</v>
      </c>
      <c r="D69" s="21"/>
      <c r="E69" s="21"/>
      <c r="F69" s="21"/>
      <c r="G69" s="21"/>
      <c r="H69" s="34"/>
      <c r="I69" s="1"/>
      <c r="J69" s="1"/>
      <c r="K69" s="1"/>
      <c r="L69" s="1"/>
      <c r="M69" s="1"/>
    </row>
    <row r="70" spans="2:13" s="2" customFormat="1" x14ac:dyDescent="0.3">
      <c r="B70" s="250"/>
      <c r="C70" s="7" t="s">
        <v>279</v>
      </c>
      <c r="D70" s="18"/>
      <c r="E70" s="21"/>
      <c r="F70" s="21"/>
      <c r="G70" s="21"/>
      <c r="H70" s="34"/>
      <c r="I70" s="1"/>
      <c r="J70" s="1"/>
      <c r="K70" s="1"/>
      <c r="L70" s="1"/>
      <c r="M70" s="1"/>
    </row>
    <row r="71" spans="2:13" s="2" customFormat="1" x14ac:dyDescent="0.3">
      <c r="B71" s="250"/>
      <c r="C71" s="7" t="s">
        <v>280</v>
      </c>
      <c r="D71" s="21"/>
      <c r="E71" s="21"/>
      <c r="F71" s="21"/>
      <c r="G71" s="21"/>
      <c r="H71" s="34"/>
      <c r="I71" s="1"/>
      <c r="J71" s="1"/>
      <c r="K71" s="1"/>
      <c r="L71" s="1"/>
      <c r="M71" s="1"/>
    </row>
    <row r="72" spans="2:13" s="2" customFormat="1" x14ac:dyDescent="0.3">
      <c r="B72" s="250"/>
      <c r="C72" s="7" t="s">
        <v>281</v>
      </c>
      <c r="D72" s="21"/>
      <c r="E72" s="21"/>
      <c r="F72" s="21"/>
      <c r="G72" s="21"/>
      <c r="H72" s="34"/>
      <c r="I72" s="1"/>
      <c r="J72" s="1"/>
      <c r="K72" s="1"/>
      <c r="L72" s="1"/>
      <c r="M72" s="1"/>
    </row>
    <row r="73" spans="2:13" s="2" customFormat="1" x14ac:dyDescent="0.3">
      <c r="B73" s="250"/>
      <c r="C73" s="7" t="s">
        <v>287</v>
      </c>
      <c r="D73" s="21"/>
      <c r="E73" s="21">
        <v>2</v>
      </c>
      <c r="F73" s="21">
        <v>1</v>
      </c>
      <c r="G73" s="21">
        <v>1.9</v>
      </c>
      <c r="H73" s="34">
        <v>0.9</v>
      </c>
      <c r="I73" s="1"/>
      <c r="J73" s="1"/>
      <c r="K73" s="1"/>
      <c r="L73" s="1"/>
      <c r="M73" s="1"/>
    </row>
    <row r="74" spans="2:13" s="2" customFormat="1" x14ac:dyDescent="0.3">
      <c r="B74" s="250"/>
      <c r="C74" s="7"/>
      <c r="D74" s="21"/>
      <c r="E74" s="21"/>
      <c r="F74" s="21"/>
      <c r="G74" s="21"/>
      <c r="H74" s="34"/>
      <c r="I74" s="1"/>
      <c r="J74" s="1"/>
      <c r="K74" s="1"/>
      <c r="L74" s="1"/>
      <c r="M74" s="1"/>
    </row>
    <row r="75" spans="2:13" s="2" customFormat="1" x14ac:dyDescent="0.3">
      <c r="B75" s="250"/>
      <c r="C75" s="7"/>
      <c r="D75" s="21"/>
      <c r="E75" s="21"/>
      <c r="F75" s="21"/>
      <c r="G75" s="21"/>
      <c r="H75" s="34"/>
      <c r="I75" s="1"/>
      <c r="J75" s="1"/>
      <c r="K75" s="1"/>
      <c r="L75" s="1"/>
      <c r="M75" s="1"/>
    </row>
    <row r="76" spans="2:13" s="2" customFormat="1" ht="16.2" thickBot="1" x14ac:dyDescent="0.35">
      <c r="B76" s="62" t="s">
        <v>163</v>
      </c>
      <c r="C76" s="63"/>
      <c r="D76" s="98"/>
      <c r="E76" s="99"/>
      <c r="F76" s="99"/>
      <c r="G76" s="99"/>
      <c r="H76" s="100"/>
      <c r="I76" s="1"/>
      <c r="J76" s="1"/>
      <c r="K76" s="1"/>
      <c r="L76" s="1"/>
      <c r="M76" s="1"/>
    </row>
    <row r="77" spans="2:13" s="2" customFormat="1" ht="16.2" thickBot="1" x14ac:dyDescent="0.35">
      <c r="B77" s="80" t="s">
        <v>124</v>
      </c>
      <c r="C77" s="64"/>
      <c r="D77" s="161">
        <f>SUM(OpeningDetails[No. of Openings ])</f>
        <v>0</v>
      </c>
      <c r="E77" s="27"/>
      <c r="F77" s="27"/>
      <c r="G77" s="65"/>
      <c r="H77" s="66"/>
      <c r="I77" s="1"/>
      <c r="J77" s="1"/>
      <c r="K77" s="1"/>
      <c r="L77" s="1"/>
      <c r="M77" s="1"/>
    </row>
    <row r="78" spans="2:13" s="2" customFormat="1" x14ac:dyDescent="0.3">
      <c r="G78" s="1"/>
      <c r="H78" s="1"/>
      <c r="I78" s="1"/>
      <c r="J78" s="1"/>
      <c r="K78" s="1"/>
      <c r="L78" s="1"/>
      <c r="M78" s="1"/>
    </row>
    <row r="82" spans="4:4" x14ac:dyDescent="0.3">
      <c r="D82" s="10"/>
    </row>
  </sheetData>
  <sheetProtection algorithmName="SHA-512" hashValue="xlbyT42+IqCPy4lZr6wDG3y7EvHyK8Y44yidrSHMQ+V/nesijX0lbf0JlTclYufx7smZfkkmGkjNoDV+bexv2A==" saltValue="uaLrgiIkBglNe6AOheVpAQ==" spinCount="100000" sheet="1" objects="1" scenarios="1" insertRows="0"/>
  <protectedRanges>
    <protectedRange sqref="C2 C5 B8:F8 C29:C31 C33:D33 C34 C36:D36 C37 B40:H40 B42:H60 B11:E23 A51:XFD75" name="Range2"/>
  </protectedRanges>
  <mergeCells count="12">
    <mergeCell ref="B6:F6"/>
    <mergeCell ref="C7:F7"/>
    <mergeCell ref="C8:F8"/>
    <mergeCell ref="C9:F9"/>
    <mergeCell ref="B40:H40"/>
    <mergeCell ref="B27:D27"/>
    <mergeCell ref="C36:D36"/>
    <mergeCell ref="C33:D33"/>
    <mergeCell ref="B28:D28"/>
    <mergeCell ref="B32:D32"/>
    <mergeCell ref="B35:D35"/>
    <mergeCell ref="B39:H39"/>
  </mergeCells>
  <phoneticPr fontId="22" type="noConversion"/>
  <dataValidations count="2">
    <dataValidation type="whole" allowBlank="1" showInputMessage="1" showErrorMessage="1" error="Enter value between 0 and 100" prompt="Enter value between 0 and 100" sqref="C31" xr:uid="{00000000-0002-0000-0100-000000000000}">
      <formula1>0</formula1>
      <formula2>100</formula2>
    </dataValidation>
    <dataValidation allowBlank="1" showInputMessage="1" showErrorMessage="1" prompt="Enter the block name for RETV compliance Check " sqref="B40:H40" xr:uid="{00000000-0002-0000-0100-000001000000}"/>
  </dataValidations>
  <pageMargins left="0.7" right="0.7" top="0.75" bottom="0.75" header="0.3" footer="0.3"/>
  <pageSetup scale="60" orientation="portrait" r:id="rId1"/>
  <tableParts count="2">
    <tablePart r:id="rId2"/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2000000}">
          <x14:formula1>
            <xm:f>Setup!$E$3:$E$7</xm:f>
          </x14:formula1>
          <xm:sqref>B42:B75</xm:sqref>
        </x14:dataValidation>
        <x14:dataValidation type="list" errorStyle="warning" allowBlank="1" showInputMessage="1" showErrorMessage="1" errorTitle="Location" error="Enter the latitude of the location of the project as &gt;23.5 (greater than) or &lt;23.5 (Less than)" promptTitle="Location " prompt="Please select from the drop down list" xr:uid="{00000000-0002-0000-0100-000003000000}">
          <x14:formula1>
            <xm:f>Setup!$B$3:$B$63</xm:f>
          </x14:formula1>
          <xm:sqref>C2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1:T219"/>
  <sheetViews>
    <sheetView topLeftCell="A41" zoomScaleNormal="100" workbookViewId="0">
      <selection activeCell="O3" sqref="O3"/>
    </sheetView>
  </sheetViews>
  <sheetFormatPr defaultRowHeight="14.4" x14ac:dyDescent="0.3"/>
  <cols>
    <col min="1" max="1" width="3.6640625" customWidth="1"/>
    <col min="2" max="2" width="11.5546875" bestFit="1" customWidth="1"/>
    <col min="3" max="3" width="14.44140625" customWidth="1"/>
    <col min="4" max="4" width="11" customWidth="1"/>
    <col min="5" max="5" width="9.6640625" style="14" customWidth="1"/>
    <col min="6" max="6" width="11.5546875" customWidth="1"/>
    <col min="7" max="7" width="9.33203125" customWidth="1"/>
    <col min="8" max="8" width="10.44140625" customWidth="1"/>
    <col min="9" max="9" width="5.5546875" customWidth="1"/>
    <col min="10" max="10" width="6.33203125" customWidth="1"/>
    <col min="11" max="11" width="4.88671875" customWidth="1"/>
    <col min="12" max="12" width="5" customWidth="1"/>
    <col min="13" max="13" width="8.6640625" customWidth="1"/>
    <col min="14" max="14" width="10" customWidth="1"/>
    <col min="15" max="15" width="7.6640625" customWidth="1"/>
    <col min="16" max="16" width="8.6640625" customWidth="1"/>
    <col min="17" max="17" width="9.44140625" customWidth="1"/>
    <col min="18" max="18" width="11.6640625" customWidth="1"/>
    <col min="19" max="19" width="12.88671875" customWidth="1"/>
    <col min="20" max="20" width="15" customWidth="1"/>
    <col min="21" max="21" width="15.5546875" customWidth="1"/>
    <col min="24" max="24" width="18.44140625" bestFit="1" customWidth="1"/>
  </cols>
  <sheetData>
    <row r="1" spans="2:20" ht="15" thickBot="1" x14ac:dyDescent="0.35"/>
    <row r="2" spans="2:20" ht="18.600000000000001" thickBot="1" x14ac:dyDescent="0.35">
      <c r="B2" s="121" t="s">
        <v>139</v>
      </c>
      <c r="C2" s="122"/>
      <c r="D2" s="122"/>
      <c r="E2" s="123"/>
    </row>
    <row r="3" spans="2:20" ht="62.4" x14ac:dyDescent="0.3">
      <c r="B3" s="86" t="s">
        <v>5</v>
      </c>
      <c r="C3" s="87" t="s">
        <v>142</v>
      </c>
      <c r="D3" s="87" t="s">
        <v>141</v>
      </c>
      <c r="E3" s="88" t="s">
        <v>140</v>
      </c>
      <c r="P3" s="35"/>
    </row>
    <row r="4" spans="2:20" ht="15.6" x14ac:dyDescent="0.3">
      <c r="B4" s="194" t="s">
        <v>135</v>
      </c>
      <c r="C4" s="191">
        <v>51.58</v>
      </c>
      <c r="D4" s="191">
        <v>21.06</v>
      </c>
      <c r="E4" s="70">
        <f>C4*D4</f>
        <v>1086.2747999999999</v>
      </c>
    </row>
    <row r="5" spans="2:20" ht="15.6" x14ac:dyDescent="0.3">
      <c r="B5" s="194" t="s">
        <v>144</v>
      </c>
      <c r="C5" s="191">
        <v>51.58</v>
      </c>
      <c r="D5" s="191">
        <v>21.06</v>
      </c>
      <c r="E5" s="70">
        <f t="shared" ref="E5:E11" si="0">C5*D5</f>
        <v>1086.2747999999999</v>
      </c>
    </row>
    <row r="6" spans="2:20" ht="15.6" x14ac:dyDescent="0.3">
      <c r="B6" s="194" t="s">
        <v>145</v>
      </c>
      <c r="C6" s="191">
        <v>31</v>
      </c>
      <c r="D6" s="191">
        <v>21.06</v>
      </c>
      <c r="E6" s="70">
        <f t="shared" si="0"/>
        <v>652.86</v>
      </c>
    </row>
    <row r="7" spans="2:20" ht="15.6" x14ac:dyDescent="0.3">
      <c r="B7" s="194" t="s">
        <v>146</v>
      </c>
      <c r="C7" s="191">
        <v>31</v>
      </c>
      <c r="D7" s="191">
        <v>21.06</v>
      </c>
      <c r="E7" s="70">
        <f t="shared" si="0"/>
        <v>652.86</v>
      </c>
    </row>
    <row r="8" spans="2:20" ht="15.6" x14ac:dyDescent="0.3">
      <c r="B8" s="194" t="s">
        <v>194</v>
      </c>
      <c r="C8" s="191"/>
      <c r="D8" s="191"/>
      <c r="E8" s="70">
        <f t="shared" si="0"/>
        <v>0</v>
      </c>
    </row>
    <row r="9" spans="2:20" ht="15.6" x14ac:dyDescent="0.3">
      <c r="B9" s="194" t="s">
        <v>195</v>
      </c>
      <c r="C9" s="191"/>
      <c r="D9" s="191"/>
      <c r="E9" s="70">
        <f t="shared" si="0"/>
        <v>0</v>
      </c>
    </row>
    <row r="10" spans="2:20" ht="15.6" x14ac:dyDescent="0.3">
      <c r="B10" s="194" t="s">
        <v>196</v>
      </c>
      <c r="C10" s="191"/>
      <c r="D10" s="191"/>
      <c r="E10" s="70">
        <f t="shared" si="0"/>
        <v>0</v>
      </c>
    </row>
    <row r="11" spans="2:20" ht="16.2" thickBot="1" x14ac:dyDescent="0.35">
      <c r="B11" s="194" t="s">
        <v>197</v>
      </c>
      <c r="C11" s="191"/>
      <c r="D11" s="191"/>
      <c r="E11" s="70">
        <f t="shared" si="0"/>
        <v>0</v>
      </c>
    </row>
    <row r="12" spans="2:20" ht="16.2" thickBot="1" x14ac:dyDescent="0.35">
      <c r="B12" s="37" t="s">
        <v>124</v>
      </c>
      <c r="C12" s="68"/>
      <c r="D12" s="69"/>
      <c r="E12" s="146">
        <f>SUM(E4:E11)</f>
        <v>3478.2696000000001</v>
      </c>
    </row>
    <row r="13" spans="2:20" ht="15" thickBot="1" x14ac:dyDescent="0.35"/>
    <row r="14" spans="2:20" ht="19.5" customHeight="1" thickBot="1" x14ac:dyDescent="0.35">
      <c r="B14" s="116" t="s">
        <v>137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117"/>
      <c r="N14" s="118"/>
      <c r="O14" s="116" t="s">
        <v>138</v>
      </c>
      <c r="P14" s="119"/>
      <c r="Q14" s="119"/>
      <c r="R14" s="120"/>
      <c r="S14" s="116" t="s">
        <v>143</v>
      </c>
      <c r="T14" s="120"/>
    </row>
    <row r="15" spans="2:20" ht="63" thickBot="1" x14ac:dyDescent="0.35">
      <c r="B15" s="108" t="s">
        <v>5</v>
      </c>
      <c r="C15" s="109" t="s">
        <v>136</v>
      </c>
      <c r="D15" s="109" t="s">
        <v>22</v>
      </c>
      <c r="E15" s="109" t="s">
        <v>7</v>
      </c>
      <c r="F15" s="109" t="s">
        <v>8</v>
      </c>
      <c r="G15" s="109" t="s">
        <v>24</v>
      </c>
      <c r="H15" s="109" t="s">
        <v>25</v>
      </c>
      <c r="I15" s="109" t="s">
        <v>209</v>
      </c>
      <c r="J15" s="109" t="s">
        <v>27</v>
      </c>
      <c r="K15" s="109" t="s">
        <v>28</v>
      </c>
      <c r="L15" s="110" t="s">
        <v>29</v>
      </c>
      <c r="M15" s="109" t="s">
        <v>9</v>
      </c>
      <c r="N15" s="111" t="s">
        <v>129</v>
      </c>
      <c r="O15" s="112" t="s">
        <v>147</v>
      </c>
      <c r="P15" s="109" t="s">
        <v>148</v>
      </c>
      <c r="Q15" s="109" t="s">
        <v>217</v>
      </c>
      <c r="R15" s="111" t="s">
        <v>218</v>
      </c>
      <c r="S15" s="112" t="s">
        <v>219</v>
      </c>
      <c r="T15" s="110" t="s">
        <v>220</v>
      </c>
    </row>
    <row r="16" spans="2:20" ht="16.2" thickBot="1" x14ac:dyDescent="0.35">
      <c r="B16" s="210" t="s">
        <v>135</v>
      </c>
      <c r="C16" s="82" t="s">
        <v>239</v>
      </c>
      <c r="D16" s="211">
        <v>56</v>
      </c>
      <c r="E16" s="212">
        <f>IFERROR(VLOOKUP($C16,'General Details'!$C$41:$H$117,MATCH('Envelope Details'!$E$15,OpeningDetails[[#Headers],[Name]:[Glass height (m)]],0),0),"")</f>
        <v>1.2</v>
      </c>
      <c r="F16" s="212">
        <f>IFERROR(VLOOKUP($C16,'General Details'!$C$41:$H$117,MATCH('Envelope Details'!$F$15,OpeningDetails[[#Headers],[Name]:[Glass height (m)]],0),0),"")</f>
        <v>1.6</v>
      </c>
      <c r="G16" s="222">
        <v>0.4</v>
      </c>
      <c r="H16" s="222">
        <v>0.53</v>
      </c>
      <c r="I16" s="222">
        <v>0.4</v>
      </c>
      <c r="J16" s="222">
        <v>1.2</v>
      </c>
      <c r="K16" s="222">
        <v>0.4</v>
      </c>
      <c r="L16" s="222">
        <v>1.2</v>
      </c>
      <c r="M16" s="213">
        <f t="shared" ref="M16:M105" si="1">IFERROR(E16*F16,"")</f>
        <v>1.92</v>
      </c>
      <c r="N16" s="229">
        <f t="shared" ref="N16:N105" si="2">IFERROR(M16*D16,"")</f>
        <v>107.52</v>
      </c>
      <c r="O16" s="236">
        <f>IFERROR(VLOOKUP($C16,'General Details'!$C$41:$H$117,MATCH('Envelope Details'!$O$15,OpeningDetails[[#Headers],[Name]:[Glass height (m)]],0),0),"")</f>
        <v>1.2</v>
      </c>
      <c r="P16" s="213">
        <f>IFERROR(VLOOKUP($C16,'General Details'!$C$41:$H$117,MATCH('Envelope Details'!$P$15,OpeningDetails[[#Headers],[Name]:[Glass height (m)]],0),0),"")</f>
        <v>0.53</v>
      </c>
      <c r="Q16" s="213">
        <f t="shared" ref="Q16:Q105" si="3">IFERROR(O16*P16,"")</f>
        <v>0.63600000000000001</v>
      </c>
      <c r="R16" s="215">
        <f t="shared" ref="R16:R105" si="4">IFERROR(Q16*D16,"")</f>
        <v>35.616</v>
      </c>
      <c r="S16" s="214">
        <f>IFERROR(M16-Q16,"")</f>
        <v>1.2839999999999998</v>
      </c>
      <c r="T16" s="215">
        <f>IFERROR(N16-R16,"")</f>
        <v>71.903999999999996</v>
      </c>
    </row>
    <row r="17" spans="2:20" ht="16.2" thickBot="1" x14ac:dyDescent="0.35">
      <c r="B17" s="194" t="s">
        <v>135</v>
      </c>
      <c r="C17" s="8" t="s">
        <v>240</v>
      </c>
      <c r="D17" s="211">
        <v>28</v>
      </c>
      <c r="E17" s="36">
        <f>IFERROR(VLOOKUP($C17,'General Details'!$C$41:$H$117,MATCH('Envelope Details'!$E$15,OpeningDetails[[#Headers],[Name]:[Glass height (m)]],0),0),"")</f>
        <v>0.8</v>
      </c>
      <c r="F17" s="36">
        <f>IFERROR(VLOOKUP($C17,'General Details'!$C$41:$H$117,MATCH('Envelope Details'!$F$15,OpeningDetails[[#Headers],[Name]:[Glass height (m)]],0),0),"")</f>
        <v>1.3</v>
      </c>
      <c r="G17" s="222">
        <v>1.1000000000000001</v>
      </c>
      <c r="H17" s="222">
        <v>0.43</v>
      </c>
      <c r="I17" s="222">
        <v>1.1000000000000001</v>
      </c>
      <c r="J17" s="222">
        <v>1.75</v>
      </c>
      <c r="K17" s="222">
        <v>1.1000000000000001</v>
      </c>
      <c r="L17" s="222">
        <v>0.8</v>
      </c>
      <c r="M17" s="101">
        <f t="shared" si="1"/>
        <v>1.04</v>
      </c>
      <c r="N17" s="230">
        <f t="shared" si="2"/>
        <v>29.12</v>
      </c>
      <c r="O17" s="237">
        <f>IFERROR(VLOOKUP($C17,'General Details'!$C$41:$H$117,MATCH('Envelope Details'!$O$15,OpeningDetails[[#Headers],[Name]:[Glass height (m)]],0),0),"")</f>
        <v>0.8</v>
      </c>
      <c r="P17" s="101">
        <f>IFERROR(VLOOKUP($C17,'General Details'!$C$41:$H$117,MATCH('Envelope Details'!$P$15,OpeningDetails[[#Headers],[Name]:[Glass height (m)]],0),0),"")</f>
        <v>0.43</v>
      </c>
      <c r="Q17" s="101">
        <f t="shared" si="3"/>
        <v>0.34400000000000003</v>
      </c>
      <c r="R17" s="238">
        <f t="shared" si="4"/>
        <v>9.6320000000000014</v>
      </c>
      <c r="S17" s="234">
        <f t="shared" ref="S17:S107" si="5">IFERROR(M17-Q17,"")</f>
        <v>0.69599999999999995</v>
      </c>
      <c r="T17" s="216">
        <f t="shared" ref="T17:T107" si="6">IFERROR(N17-R17,"")</f>
        <v>19.488</v>
      </c>
    </row>
    <row r="18" spans="2:20" ht="16.2" thickBot="1" x14ac:dyDescent="0.35">
      <c r="B18" s="194" t="s">
        <v>135</v>
      </c>
      <c r="C18" s="7" t="s">
        <v>240</v>
      </c>
      <c r="D18" s="211">
        <v>28</v>
      </c>
      <c r="E18" s="36">
        <f>IFERROR(VLOOKUP($C18,'General Details'!$C$41:$H$117,MATCH('Envelope Details'!$E$15,OpeningDetails[[#Headers],[Name]:[Glass height (m)]],0),0),"")</f>
        <v>0.8</v>
      </c>
      <c r="F18" s="36">
        <f>IFERROR(VLOOKUP($C18,'General Details'!$C$41:$H$117,MATCH('Envelope Details'!$F$15,OpeningDetails[[#Headers],[Name]:[Glass height (m)]],0),0),"")</f>
        <v>1.3</v>
      </c>
      <c r="G18" s="222">
        <v>1.1000000000000001</v>
      </c>
      <c r="H18" s="222">
        <v>0.43</v>
      </c>
      <c r="I18" s="222">
        <v>1.1000000000000001</v>
      </c>
      <c r="J18" s="222">
        <v>0.8</v>
      </c>
      <c r="K18" s="222">
        <v>1.1000000000000001</v>
      </c>
      <c r="L18" s="222">
        <v>1.75</v>
      </c>
      <c r="M18" s="101">
        <f t="shared" si="1"/>
        <v>1.04</v>
      </c>
      <c r="N18" s="230">
        <f t="shared" si="2"/>
        <v>29.12</v>
      </c>
      <c r="O18" s="237">
        <f>IFERROR(VLOOKUP($C18,'General Details'!$C$41:$H$117,MATCH('Envelope Details'!$O$15,OpeningDetails[[#Headers],[Name]:[Glass height (m)]],0),0),"")</f>
        <v>0.8</v>
      </c>
      <c r="P18" s="101">
        <f>IFERROR(VLOOKUP($C18,'General Details'!$C$41:$H$117,MATCH('Envelope Details'!$P$15,OpeningDetails[[#Headers],[Name]:[Glass height (m)]],0),0),"")</f>
        <v>0.43</v>
      </c>
      <c r="Q18" s="101">
        <f t="shared" si="3"/>
        <v>0.34400000000000003</v>
      </c>
      <c r="R18" s="238">
        <f t="shared" si="4"/>
        <v>9.6320000000000014</v>
      </c>
      <c r="S18" s="234">
        <f t="shared" si="5"/>
        <v>0.69599999999999995</v>
      </c>
      <c r="T18" s="216">
        <f t="shared" si="6"/>
        <v>19.488</v>
      </c>
    </row>
    <row r="19" spans="2:20" ht="16.2" thickBot="1" x14ac:dyDescent="0.35">
      <c r="B19" s="194" t="s">
        <v>135</v>
      </c>
      <c r="C19" s="7" t="s">
        <v>241</v>
      </c>
      <c r="D19" s="211">
        <v>28</v>
      </c>
      <c r="E19" s="36">
        <f>IFERROR(VLOOKUP($C19,'General Details'!$C$41:$H$117,MATCH('Envelope Details'!$E$15,OpeningDetails[[#Headers],[Name]:[Glass height (m)]],0),0),"")</f>
        <v>0.8</v>
      </c>
      <c r="F19" s="36">
        <f>IFERROR(VLOOKUP($C19,'General Details'!$C$41:$H$117,MATCH('Envelope Details'!$F$15,OpeningDetails[[#Headers],[Name]:[Glass height (m)]],0),0),"")</f>
        <v>1.6</v>
      </c>
      <c r="G19" s="222">
        <v>0.47</v>
      </c>
      <c r="H19" s="222">
        <v>1.6</v>
      </c>
      <c r="I19" s="222">
        <v>3.1</v>
      </c>
      <c r="J19" s="222">
        <v>0.8</v>
      </c>
      <c r="K19" s="222">
        <v>0.47</v>
      </c>
      <c r="L19" s="222">
        <v>0.8</v>
      </c>
      <c r="M19" s="101">
        <f t="shared" si="1"/>
        <v>1.2800000000000002</v>
      </c>
      <c r="N19" s="230">
        <f t="shared" si="2"/>
        <v>35.840000000000003</v>
      </c>
      <c r="O19" s="237">
        <f>IFERROR(VLOOKUP($C19,'General Details'!$C$41:$H$117,MATCH('Envelope Details'!$O$15,OpeningDetails[[#Headers],[Name]:[Glass height (m)]],0),0),"")</f>
        <v>0.8</v>
      </c>
      <c r="P19" s="101">
        <f>IFERROR(VLOOKUP($C19,'General Details'!$C$41:$H$117,MATCH('Envelope Details'!$P$15,OpeningDetails[[#Headers],[Name]:[Glass height (m)]],0),0),"")</f>
        <v>1.6</v>
      </c>
      <c r="Q19" s="101">
        <f t="shared" si="3"/>
        <v>1.2800000000000002</v>
      </c>
      <c r="R19" s="238">
        <f t="shared" si="4"/>
        <v>35.840000000000003</v>
      </c>
      <c r="S19" s="234">
        <f t="shared" si="5"/>
        <v>0</v>
      </c>
      <c r="T19" s="216">
        <f t="shared" si="6"/>
        <v>0</v>
      </c>
    </row>
    <row r="20" spans="2:20" ht="16.2" thickBot="1" x14ac:dyDescent="0.35">
      <c r="B20" s="194" t="s">
        <v>135</v>
      </c>
      <c r="C20" s="82" t="s">
        <v>241</v>
      </c>
      <c r="D20" s="211">
        <v>28</v>
      </c>
      <c r="E20" s="196">
        <f>IFERROR(VLOOKUP($C20,'General Details'!$C$41:$H$117,MATCH('Envelope Details'!$E$15,OpeningDetails[[#Headers],[Name]:[Glass height (m)]],0),0),"")</f>
        <v>0.8</v>
      </c>
      <c r="F20" s="196">
        <f>IFERROR(VLOOKUP($C20,'General Details'!$C$41:$H$117,MATCH('Envelope Details'!$F$15,OpeningDetails[[#Headers],[Name]:[Glass height (m)]],0),0),"")</f>
        <v>1.6</v>
      </c>
      <c r="G20" s="222">
        <v>0.47</v>
      </c>
      <c r="H20" s="222">
        <v>1.6</v>
      </c>
      <c r="I20" s="222">
        <v>0.47</v>
      </c>
      <c r="J20" s="222">
        <v>0.8</v>
      </c>
      <c r="K20" s="222">
        <v>3.1</v>
      </c>
      <c r="L20" s="222">
        <v>0.8</v>
      </c>
      <c r="M20" s="198">
        <f t="shared" si="1"/>
        <v>1.2800000000000002</v>
      </c>
      <c r="N20" s="231">
        <f t="shared" si="2"/>
        <v>35.840000000000003</v>
      </c>
      <c r="O20" s="239">
        <f>IFERROR(VLOOKUP($C20,'General Details'!$C$41:$H$117,MATCH('Envelope Details'!$O$15,OpeningDetails[[#Headers],[Name]:[Glass height (m)]],0),0),"")</f>
        <v>0.8</v>
      </c>
      <c r="P20" s="198">
        <f>IFERROR(VLOOKUP($C20,'General Details'!$C$41:$H$117,MATCH('Envelope Details'!$P$15,OpeningDetails[[#Headers],[Name]:[Glass height (m)]],0),0),"")</f>
        <v>1.6</v>
      </c>
      <c r="Q20" s="198">
        <f t="shared" si="3"/>
        <v>1.2800000000000002</v>
      </c>
      <c r="R20" s="240">
        <f t="shared" si="4"/>
        <v>35.840000000000003</v>
      </c>
      <c r="S20" s="234">
        <f t="shared" si="5"/>
        <v>0</v>
      </c>
      <c r="T20" s="216">
        <f t="shared" si="6"/>
        <v>0</v>
      </c>
    </row>
    <row r="21" spans="2:20" ht="16.2" thickBot="1" x14ac:dyDescent="0.35">
      <c r="B21" s="194" t="s">
        <v>135</v>
      </c>
      <c r="C21" s="8" t="s">
        <v>283</v>
      </c>
      <c r="D21" s="211">
        <v>56</v>
      </c>
      <c r="E21" s="223">
        <f>IFERROR(VLOOKUP($C21,'General Details'!$C$41:$H$117,MATCH('Envelope Details'!$E$15,OpeningDetails[[#Headers],[Name]:[Glass height (m)]],0),0),"")</f>
        <v>0.75</v>
      </c>
      <c r="F21" s="223">
        <f>IFERROR(VLOOKUP($C21,'General Details'!$C$41:$H$117,MATCH('Envelope Details'!$F$15,OpeningDetails[[#Headers],[Name]:[Glass height (m)]],0),0),"")</f>
        <v>2.5</v>
      </c>
      <c r="G21" s="193"/>
      <c r="H21" s="193"/>
      <c r="I21" s="193"/>
      <c r="J21" s="193"/>
      <c r="K21" s="193"/>
      <c r="L21" s="193"/>
      <c r="M21" s="224">
        <f t="shared" ref="M21:M33" si="7">IFERROR(E21*F21,"")</f>
        <v>1.875</v>
      </c>
      <c r="N21" s="232">
        <f t="shared" ref="N21:N33" si="8">IFERROR(M21*D21,"")</f>
        <v>105</v>
      </c>
      <c r="O21" s="241">
        <f>IFERROR(VLOOKUP($C21,'General Details'!$C$41:$H$117,MATCH('Envelope Details'!$O$15,OpeningDetails[[#Headers],[Name]:[Glass height (m)]],0),0),"")</f>
        <v>0</v>
      </c>
      <c r="P21" s="224">
        <f>IFERROR(VLOOKUP($C21,'General Details'!$C$41:$H$117,MATCH('Envelope Details'!$P$15,OpeningDetails[[#Headers],[Name]:[Glass height (m)]],0),0),"")</f>
        <v>0</v>
      </c>
      <c r="Q21" s="224">
        <f t="shared" ref="Q21:Q33" si="9">IFERROR(O21*P21,"")</f>
        <v>0</v>
      </c>
      <c r="R21" s="225">
        <f t="shared" ref="R21:R33" si="10">IFERROR(Q21*D21,"")</f>
        <v>0</v>
      </c>
      <c r="S21" s="235">
        <f t="shared" ref="S21:S33" si="11">IFERROR(M21-Q21,"")</f>
        <v>1.875</v>
      </c>
      <c r="T21" s="225">
        <f t="shared" ref="T21:T33" si="12">IFERROR(N21-R21,"")</f>
        <v>105</v>
      </c>
    </row>
    <row r="22" spans="2:20" ht="16.2" thickBot="1" x14ac:dyDescent="0.35">
      <c r="B22" s="194" t="s">
        <v>144</v>
      </c>
      <c r="C22" s="7" t="s">
        <v>239</v>
      </c>
      <c r="D22" s="211">
        <v>56</v>
      </c>
      <c r="E22" s="223">
        <f>IFERROR(VLOOKUP($C22,'General Details'!$C$41:$H$117,MATCH('Envelope Details'!$E$15,OpeningDetails[[#Headers],[Name]:[Glass height (m)]],0),0),"")</f>
        <v>1.2</v>
      </c>
      <c r="F22" s="223">
        <f>IFERROR(VLOOKUP($C22,'General Details'!$C$41:$H$117,MATCH('Envelope Details'!$F$15,OpeningDetails[[#Headers],[Name]:[Glass height (m)]],0),0),"")</f>
        <v>1.6</v>
      </c>
      <c r="G22" s="193">
        <v>0.4</v>
      </c>
      <c r="H22" s="193">
        <v>0.53</v>
      </c>
      <c r="I22" s="193">
        <v>0.4</v>
      </c>
      <c r="J22" s="193">
        <v>1.2</v>
      </c>
      <c r="K22" s="193">
        <v>0.4</v>
      </c>
      <c r="L22" s="193">
        <v>1.2</v>
      </c>
      <c r="M22" s="224">
        <f t="shared" si="7"/>
        <v>1.92</v>
      </c>
      <c r="N22" s="232">
        <f t="shared" si="8"/>
        <v>107.52</v>
      </c>
      <c r="O22" s="241">
        <f>IFERROR(VLOOKUP($C22,'General Details'!$C$41:$H$117,MATCH('Envelope Details'!$O$15,OpeningDetails[[#Headers],[Name]:[Glass height (m)]],0),0),"")</f>
        <v>1.2</v>
      </c>
      <c r="P22" s="224">
        <f>IFERROR(VLOOKUP($C22,'General Details'!$C$41:$H$117,MATCH('Envelope Details'!$P$15,OpeningDetails[[#Headers],[Name]:[Glass height (m)]],0),0),"")</f>
        <v>0.53</v>
      </c>
      <c r="Q22" s="224">
        <f t="shared" si="9"/>
        <v>0.63600000000000001</v>
      </c>
      <c r="R22" s="225">
        <f t="shared" si="10"/>
        <v>35.616</v>
      </c>
      <c r="S22" s="235">
        <f t="shared" si="11"/>
        <v>1.2839999999999998</v>
      </c>
      <c r="T22" s="225">
        <f t="shared" si="12"/>
        <v>71.903999999999996</v>
      </c>
    </row>
    <row r="23" spans="2:20" ht="15.6" x14ac:dyDescent="0.3">
      <c r="B23" s="194" t="s">
        <v>144</v>
      </c>
      <c r="C23" s="95" t="s">
        <v>240</v>
      </c>
      <c r="D23" s="211">
        <v>28</v>
      </c>
      <c r="E23" s="223">
        <f>IFERROR(VLOOKUP($C23,'General Details'!$C$41:$H$117,MATCH('Envelope Details'!$E$15,OpeningDetails[[#Headers],[Name]:[Glass height (m)]],0),0),"")</f>
        <v>0.8</v>
      </c>
      <c r="F23" s="223">
        <f>IFERROR(VLOOKUP($C23,'General Details'!$C$41:$H$117,MATCH('Envelope Details'!$F$15,OpeningDetails[[#Headers],[Name]:[Glass height (m)]],0),0),"")</f>
        <v>1.3</v>
      </c>
      <c r="G23" s="193">
        <v>1.1000000000000001</v>
      </c>
      <c r="H23" s="193">
        <v>0.43</v>
      </c>
      <c r="I23" s="193">
        <v>1.1000000000000001</v>
      </c>
      <c r="J23" s="193">
        <v>1.75</v>
      </c>
      <c r="K23" s="193">
        <v>1.1000000000000001</v>
      </c>
      <c r="L23" s="193">
        <v>0.8</v>
      </c>
      <c r="M23" s="224">
        <f t="shared" si="7"/>
        <v>1.04</v>
      </c>
      <c r="N23" s="232">
        <f t="shared" si="8"/>
        <v>29.12</v>
      </c>
      <c r="O23" s="241">
        <f>IFERROR(VLOOKUP($C23,'General Details'!$C$41:$H$117,MATCH('Envelope Details'!$O$15,OpeningDetails[[#Headers],[Name]:[Glass height (m)]],0),0),"")</f>
        <v>0.8</v>
      </c>
      <c r="P23" s="224">
        <f>IFERROR(VLOOKUP($C23,'General Details'!$C$41:$H$117,MATCH('Envelope Details'!$P$15,OpeningDetails[[#Headers],[Name]:[Glass height (m)]],0),0),"")</f>
        <v>0.43</v>
      </c>
      <c r="Q23" s="224">
        <f t="shared" si="9"/>
        <v>0.34400000000000003</v>
      </c>
      <c r="R23" s="225">
        <f t="shared" si="10"/>
        <v>9.6320000000000014</v>
      </c>
      <c r="S23" s="235">
        <f t="shared" si="11"/>
        <v>0.69599999999999995</v>
      </c>
      <c r="T23" s="225">
        <f t="shared" si="12"/>
        <v>19.488</v>
      </c>
    </row>
    <row r="24" spans="2:20" ht="15.6" x14ac:dyDescent="0.3">
      <c r="B24" s="194" t="s">
        <v>144</v>
      </c>
      <c r="C24" s="95" t="s">
        <v>240</v>
      </c>
      <c r="D24" s="222">
        <v>28</v>
      </c>
      <c r="E24" s="223">
        <f>IFERROR(VLOOKUP($C24,'General Details'!$C$41:$H$117,MATCH('Envelope Details'!$E$15,OpeningDetails[[#Headers],[Name]:[Glass height (m)]],0),0),"")</f>
        <v>0.8</v>
      </c>
      <c r="F24" s="223">
        <f>IFERROR(VLOOKUP($C24,'General Details'!$C$41:$H$117,MATCH('Envelope Details'!$F$15,OpeningDetails[[#Headers],[Name]:[Glass height (m)]],0),0),"")</f>
        <v>1.3</v>
      </c>
      <c r="G24" s="193">
        <v>1.1000000000000001</v>
      </c>
      <c r="H24" s="193">
        <v>0.43</v>
      </c>
      <c r="I24" s="193">
        <v>1.1000000000000001</v>
      </c>
      <c r="J24" s="193">
        <v>0.8</v>
      </c>
      <c r="K24" s="193">
        <v>1.1000000000000001</v>
      </c>
      <c r="L24" s="193">
        <v>1.75</v>
      </c>
      <c r="M24" s="224">
        <f t="shared" si="7"/>
        <v>1.04</v>
      </c>
      <c r="N24" s="232">
        <f t="shared" si="8"/>
        <v>29.12</v>
      </c>
      <c r="O24" s="241">
        <f>IFERROR(VLOOKUP($C24,'General Details'!$C$41:$H$117,MATCH('Envelope Details'!$O$15,OpeningDetails[[#Headers],[Name]:[Glass height (m)]],0),0),"")</f>
        <v>0.8</v>
      </c>
      <c r="P24" s="224">
        <f>IFERROR(VLOOKUP($C24,'General Details'!$C$41:$H$117,MATCH('Envelope Details'!$P$15,OpeningDetails[[#Headers],[Name]:[Glass height (m)]],0),0),"")</f>
        <v>0.43</v>
      </c>
      <c r="Q24" s="224">
        <f t="shared" si="9"/>
        <v>0.34400000000000003</v>
      </c>
      <c r="R24" s="225">
        <f t="shared" si="10"/>
        <v>9.6320000000000014</v>
      </c>
      <c r="S24" s="235">
        <f t="shared" si="11"/>
        <v>0.69599999999999995</v>
      </c>
      <c r="T24" s="225">
        <f t="shared" si="12"/>
        <v>19.488</v>
      </c>
    </row>
    <row r="25" spans="2:20" ht="15.6" x14ac:dyDescent="0.3">
      <c r="B25" s="194" t="s">
        <v>144</v>
      </c>
      <c r="C25" s="7" t="s">
        <v>241</v>
      </c>
      <c r="D25" s="222">
        <v>28</v>
      </c>
      <c r="E25" s="223">
        <f>IFERROR(VLOOKUP($C25,'General Details'!$C$41:$H$117,MATCH('Envelope Details'!$E$15,OpeningDetails[[#Headers],[Name]:[Glass height (m)]],0),0),"")</f>
        <v>0.8</v>
      </c>
      <c r="F25" s="223">
        <f>IFERROR(VLOOKUP($C25,'General Details'!$C$41:$H$117,MATCH('Envelope Details'!$F$15,OpeningDetails[[#Headers],[Name]:[Glass height (m)]],0),0),"")</f>
        <v>1.6</v>
      </c>
      <c r="G25" s="193">
        <v>0.47</v>
      </c>
      <c r="H25" s="193">
        <v>1.6</v>
      </c>
      <c r="I25" s="193">
        <v>3.1</v>
      </c>
      <c r="J25" s="193">
        <v>0.8</v>
      </c>
      <c r="K25" s="193">
        <v>0.47</v>
      </c>
      <c r="L25" s="193">
        <v>0.8</v>
      </c>
      <c r="M25" s="224">
        <f t="shared" si="7"/>
        <v>1.2800000000000002</v>
      </c>
      <c r="N25" s="232">
        <f t="shared" si="8"/>
        <v>35.840000000000003</v>
      </c>
      <c r="O25" s="241">
        <f>IFERROR(VLOOKUP($C25,'General Details'!$C$41:$H$117,MATCH('Envelope Details'!$O$15,OpeningDetails[[#Headers],[Name]:[Glass height (m)]],0),0),"")</f>
        <v>0.8</v>
      </c>
      <c r="P25" s="224">
        <f>IFERROR(VLOOKUP($C25,'General Details'!$C$41:$H$117,MATCH('Envelope Details'!$P$15,OpeningDetails[[#Headers],[Name]:[Glass height (m)]],0),0),"")</f>
        <v>1.6</v>
      </c>
      <c r="Q25" s="224">
        <f t="shared" si="9"/>
        <v>1.2800000000000002</v>
      </c>
      <c r="R25" s="225">
        <f t="shared" si="10"/>
        <v>35.840000000000003</v>
      </c>
      <c r="S25" s="235">
        <f t="shared" si="11"/>
        <v>0</v>
      </c>
      <c r="T25" s="225">
        <f t="shared" si="12"/>
        <v>0</v>
      </c>
    </row>
    <row r="26" spans="2:20" ht="15.6" x14ac:dyDescent="0.3">
      <c r="B26" s="194" t="s">
        <v>144</v>
      </c>
      <c r="C26" s="7" t="s">
        <v>241</v>
      </c>
      <c r="D26" s="222">
        <v>28</v>
      </c>
      <c r="E26" s="223">
        <f>IFERROR(VLOOKUP($C26,'General Details'!$C$41:$H$117,MATCH('Envelope Details'!$E$15,OpeningDetails[[#Headers],[Name]:[Glass height (m)]],0),0),"")</f>
        <v>0.8</v>
      </c>
      <c r="F26" s="223">
        <f>IFERROR(VLOOKUP($C26,'General Details'!$C$41:$H$117,MATCH('Envelope Details'!$F$15,OpeningDetails[[#Headers],[Name]:[Glass height (m)]],0),0),"")</f>
        <v>1.6</v>
      </c>
      <c r="G26" s="193">
        <v>0.47</v>
      </c>
      <c r="H26" s="193">
        <v>1.6</v>
      </c>
      <c r="I26" s="193">
        <v>0.47</v>
      </c>
      <c r="J26" s="193">
        <v>0.8</v>
      </c>
      <c r="K26" s="193">
        <v>3.1</v>
      </c>
      <c r="L26" s="193">
        <v>0.8</v>
      </c>
      <c r="M26" s="224">
        <f t="shared" si="7"/>
        <v>1.2800000000000002</v>
      </c>
      <c r="N26" s="232">
        <f t="shared" si="8"/>
        <v>35.840000000000003</v>
      </c>
      <c r="O26" s="241">
        <f>IFERROR(VLOOKUP($C26,'General Details'!$C$41:$H$117,MATCH('Envelope Details'!$O$15,OpeningDetails[[#Headers],[Name]:[Glass height (m)]],0),0),"")</f>
        <v>0.8</v>
      </c>
      <c r="P26" s="224">
        <f>IFERROR(VLOOKUP($C26,'General Details'!$C$41:$H$117,MATCH('Envelope Details'!$P$15,OpeningDetails[[#Headers],[Name]:[Glass height (m)]],0),0),"")</f>
        <v>1.6</v>
      </c>
      <c r="Q26" s="224">
        <f t="shared" si="9"/>
        <v>1.2800000000000002</v>
      </c>
      <c r="R26" s="225">
        <f t="shared" si="10"/>
        <v>35.840000000000003</v>
      </c>
      <c r="S26" s="235">
        <f t="shared" si="11"/>
        <v>0</v>
      </c>
      <c r="T26" s="225">
        <f t="shared" si="12"/>
        <v>0</v>
      </c>
    </row>
    <row r="27" spans="2:20" ht="15.6" x14ac:dyDescent="0.3">
      <c r="B27" s="194" t="s">
        <v>144</v>
      </c>
      <c r="C27" s="7" t="s">
        <v>283</v>
      </c>
      <c r="D27" s="222">
        <v>56</v>
      </c>
      <c r="E27" s="223">
        <f>IFERROR(VLOOKUP($C27,'General Details'!$C$41:$H$117,MATCH('Envelope Details'!$E$15,OpeningDetails[[#Headers],[Name]:[Glass height (m)]],0),0),"")</f>
        <v>0.75</v>
      </c>
      <c r="F27" s="223">
        <f>IFERROR(VLOOKUP($C27,'General Details'!$C$41:$H$117,MATCH('Envelope Details'!$F$15,OpeningDetails[[#Headers],[Name]:[Glass height (m)]],0),0),"")</f>
        <v>2.5</v>
      </c>
      <c r="G27" s="222"/>
      <c r="H27" s="222"/>
      <c r="I27" s="222"/>
      <c r="J27" s="222"/>
      <c r="K27" s="222"/>
      <c r="L27" s="222"/>
      <c r="M27" s="224">
        <f t="shared" si="7"/>
        <v>1.875</v>
      </c>
      <c r="N27" s="232">
        <f t="shared" si="8"/>
        <v>105</v>
      </c>
      <c r="O27" s="241">
        <f>IFERROR(VLOOKUP($C27,'General Details'!$C$41:$H$117,MATCH('Envelope Details'!$O$15,OpeningDetails[[#Headers],[Name]:[Glass height (m)]],0),0),"")</f>
        <v>0</v>
      </c>
      <c r="P27" s="224">
        <f>IFERROR(VLOOKUP($C27,'General Details'!$C$41:$H$117,MATCH('Envelope Details'!$P$15,OpeningDetails[[#Headers],[Name]:[Glass height (m)]],0),0),"")</f>
        <v>0</v>
      </c>
      <c r="Q27" s="224">
        <f t="shared" si="9"/>
        <v>0</v>
      </c>
      <c r="R27" s="225">
        <f t="shared" si="10"/>
        <v>0</v>
      </c>
      <c r="S27" s="235">
        <f t="shared" si="11"/>
        <v>1.875</v>
      </c>
      <c r="T27" s="225">
        <f t="shared" si="12"/>
        <v>105</v>
      </c>
    </row>
    <row r="28" spans="2:20" ht="15.6" x14ac:dyDescent="0.3">
      <c r="B28" s="194"/>
      <c r="C28" s="7"/>
      <c r="D28" s="222"/>
      <c r="E28" s="223" t="str">
        <f>IFERROR(VLOOKUP($C28,'General Details'!$C$41:$H$117,MATCH('Envelope Details'!$E$15,OpeningDetails[[#Headers],[Name]:[Glass height (m)]],0),0),"")</f>
        <v/>
      </c>
      <c r="F28" s="223" t="str">
        <f>IFERROR(VLOOKUP($C28,'General Details'!$C$41:$H$117,MATCH('Envelope Details'!$F$15,OpeningDetails[[#Headers],[Name]:[Glass height (m)]],0),0),"")</f>
        <v/>
      </c>
      <c r="G28" s="222"/>
      <c r="H28" s="222"/>
      <c r="I28" s="222"/>
      <c r="J28" s="222"/>
      <c r="K28" s="222"/>
      <c r="L28" s="222"/>
      <c r="M28" s="224" t="str">
        <f t="shared" si="7"/>
        <v/>
      </c>
      <c r="N28" s="232" t="str">
        <f t="shared" si="8"/>
        <v/>
      </c>
      <c r="O28" s="241" t="str">
        <f>IFERROR(VLOOKUP($C28,'General Details'!$C$41:$H$117,MATCH('Envelope Details'!$O$15,OpeningDetails[[#Headers],[Name]:[Glass height (m)]],0),0),"")</f>
        <v/>
      </c>
      <c r="P28" s="224" t="str">
        <f>IFERROR(VLOOKUP($C28,'General Details'!$C$41:$H$117,MATCH('Envelope Details'!$P$15,OpeningDetails[[#Headers],[Name]:[Glass height (m)]],0),0),"")</f>
        <v/>
      </c>
      <c r="Q28" s="224" t="str">
        <f t="shared" si="9"/>
        <v/>
      </c>
      <c r="R28" s="225" t="str">
        <f t="shared" si="10"/>
        <v/>
      </c>
      <c r="S28" s="235" t="str">
        <f t="shared" si="11"/>
        <v/>
      </c>
      <c r="T28" s="225" t="str">
        <f t="shared" si="12"/>
        <v/>
      </c>
    </row>
    <row r="29" spans="2:20" ht="15.6" x14ac:dyDescent="0.3">
      <c r="B29" s="194"/>
      <c r="C29" s="7"/>
      <c r="D29" s="222"/>
      <c r="E29" s="223" t="str">
        <f>IFERROR(VLOOKUP($C29,'General Details'!$C$41:$H$117,MATCH('Envelope Details'!$E$15,OpeningDetails[[#Headers],[Name]:[Glass height (m)]],0),0),"")</f>
        <v/>
      </c>
      <c r="F29" s="223" t="str">
        <f>IFERROR(VLOOKUP($C29,'General Details'!$C$41:$H$117,MATCH('Envelope Details'!$F$15,OpeningDetails[[#Headers],[Name]:[Glass height (m)]],0),0),"")</f>
        <v/>
      </c>
      <c r="G29" s="222"/>
      <c r="H29" s="222"/>
      <c r="I29" s="222"/>
      <c r="J29" s="222"/>
      <c r="K29" s="222"/>
      <c r="L29" s="222"/>
      <c r="M29" s="224" t="str">
        <f t="shared" si="7"/>
        <v/>
      </c>
      <c r="N29" s="232" t="str">
        <f t="shared" si="8"/>
        <v/>
      </c>
      <c r="O29" s="241" t="str">
        <f>IFERROR(VLOOKUP($C29,'General Details'!$C$41:$H$117,MATCH('Envelope Details'!$O$15,OpeningDetails[[#Headers],[Name]:[Glass height (m)]],0),0),"")</f>
        <v/>
      </c>
      <c r="P29" s="224" t="str">
        <f>IFERROR(VLOOKUP($C29,'General Details'!$C$41:$H$117,MATCH('Envelope Details'!$P$15,OpeningDetails[[#Headers],[Name]:[Glass height (m)]],0),0),"")</f>
        <v/>
      </c>
      <c r="Q29" s="224" t="str">
        <f t="shared" si="9"/>
        <v/>
      </c>
      <c r="R29" s="225" t="str">
        <f t="shared" si="10"/>
        <v/>
      </c>
      <c r="S29" s="235" t="str">
        <f t="shared" si="11"/>
        <v/>
      </c>
      <c r="T29" s="225" t="str">
        <f t="shared" si="12"/>
        <v/>
      </c>
    </row>
    <row r="30" spans="2:20" ht="15.6" x14ac:dyDescent="0.3">
      <c r="B30" s="194"/>
      <c r="C30" s="7"/>
      <c r="D30" s="222"/>
      <c r="E30" s="223" t="str">
        <f>IFERROR(VLOOKUP($C30,'General Details'!$C$41:$H$117,MATCH('Envelope Details'!$E$15,OpeningDetails[[#Headers],[Name]:[Glass height (m)]],0),0),"")</f>
        <v/>
      </c>
      <c r="F30" s="223" t="str">
        <f>IFERROR(VLOOKUP($C30,'General Details'!$C$41:$H$117,MATCH('Envelope Details'!$F$15,OpeningDetails[[#Headers],[Name]:[Glass height (m)]],0),0),"")</f>
        <v/>
      </c>
      <c r="G30" s="193"/>
      <c r="H30" s="193"/>
      <c r="I30" s="193"/>
      <c r="J30" s="193"/>
      <c r="K30" s="193"/>
      <c r="L30" s="193"/>
      <c r="M30" s="224" t="str">
        <f t="shared" si="7"/>
        <v/>
      </c>
      <c r="N30" s="232" t="str">
        <f t="shared" si="8"/>
        <v/>
      </c>
      <c r="O30" s="241" t="str">
        <f>IFERROR(VLOOKUP($C30,'General Details'!$C$41:$H$117,MATCH('Envelope Details'!$O$15,OpeningDetails[[#Headers],[Name]:[Glass height (m)]],0),0),"")</f>
        <v/>
      </c>
      <c r="P30" s="224" t="str">
        <f>IFERROR(VLOOKUP($C30,'General Details'!$C$41:$H$117,MATCH('Envelope Details'!$P$15,OpeningDetails[[#Headers],[Name]:[Glass height (m)]],0),0),"")</f>
        <v/>
      </c>
      <c r="Q30" s="224" t="str">
        <f t="shared" si="9"/>
        <v/>
      </c>
      <c r="R30" s="225" t="str">
        <f t="shared" si="10"/>
        <v/>
      </c>
      <c r="S30" s="235" t="str">
        <f t="shared" si="11"/>
        <v/>
      </c>
      <c r="T30" s="225" t="str">
        <f t="shared" si="12"/>
        <v/>
      </c>
    </row>
    <row r="31" spans="2:20" ht="15.6" x14ac:dyDescent="0.3">
      <c r="B31" s="194"/>
      <c r="C31" s="7"/>
      <c r="D31" s="222"/>
      <c r="E31" s="223" t="str">
        <f>IFERROR(VLOOKUP($C31,'General Details'!$C$41:$H$117,MATCH('Envelope Details'!$E$15,OpeningDetails[[#Headers],[Name]:[Glass height (m)]],0),0),"")</f>
        <v/>
      </c>
      <c r="F31" s="223" t="str">
        <f>IFERROR(VLOOKUP($C31,'General Details'!$C$41:$H$117,MATCH('Envelope Details'!$F$15,OpeningDetails[[#Headers],[Name]:[Glass height (m)]],0),0),"")</f>
        <v/>
      </c>
      <c r="G31" s="193"/>
      <c r="H31" s="193"/>
      <c r="I31" s="193"/>
      <c r="J31" s="193"/>
      <c r="K31" s="193"/>
      <c r="L31" s="193"/>
      <c r="M31" s="224" t="str">
        <f t="shared" si="7"/>
        <v/>
      </c>
      <c r="N31" s="232" t="str">
        <f t="shared" si="8"/>
        <v/>
      </c>
      <c r="O31" s="241" t="str">
        <f>IFERROR(VLOOKUP($C31,'General Details'!$C$41:$H$117,MATCH('Envelope Details'!$O$15,OpeningDetails[[#Headers],[Name]:[Glass height (m)]],0),0),"")</f>
        <v/>
      </c>
      <c r="P31" s="224" t="str">
        <f>IFERROR(VLOOKUP($C31,'General Details'!$C$41:$H$117,MATCH('Envelope Details'!$P$15,OpeningDetails[[#Headers],[Name]:[Glass height (m)]],0),0),"")</f>
        <v/>
      </c>
      <c r="Q31" s="224" t="str">
        <f t="shared" si="9"/>
        <v/>
      </c>
      <c r="R31" s="225" t="str">
        <f t="shared" si="10"/>
        <v/>
      </c>
      <c r="S31" s="235" t="str">
        <f t="shared" si="11"/>
        <v/>
      </c>
      <c r="T31" s="225" t="str">
        <f t="shared" si="12"/>
        <v/>
      </c>
    </row>
    <row r="32" spans="2:20" ht="15.6" x14ac:dyDescent="0.3">
      <c r="B32" s="194"/>
      <c r="C32" s="7"/>
      <c r="D32" s="222"/>
      <c r="E32" s="223" t="str">
        <f>IFERROR(VLOOKUP($C32,'General Details'!$C$41:$H$117,MATCH('Envelope Details'!$E$15,OpeningDetails[[#Headers],[Name]:[Glass height (m)]],0),0),"")</f>
        <v/>
      </c>
      <c r="F32" s="223" t="str">
        <f>IFERROR(VLOOKUP($C32,'General Details'!$C$41:$H$117,MATCH('Envelope Details'!$F$15,OpeningDetails[[#Headers],[Name]:[Glass height (m)]],0),0),"")</f>
        <v/>
      </c>
      <c r="G32" s="193"/>
      <c r="H32" s="193"/>
      <c r="I32" s="193"/>
      <c r="J32" s="193"/>
      <c r="K32" s="193"/>
      <c r="L32" s="193"/>
      <c r="M32" s="224" t="str">
        <f t="shared" si="7"/>
        <v/>
      </c>
      <c r="N32" s="232" t="str">
        <f t="shared" si="8"/>
        <v/>
      </c>
      <c r="O32" s="241" t="str">
        <f>IFERROR(VLOOKUP($C32,'General Details'!$C$41:$H$117,MATCH('Envelope Details'!$O$15,OpeningDetails[[#Headers],[Name]:[Glass height (m)]],0),0),"")</f>
        <v/>
      </c>
      <c r="P32" s="224" t="str">
        <f>IFERROR(VLOOKUP($C32,'General Details'!$C$41:$H$117,MATCH('Envelope Details'!$P$15,OpeningDetails[[#Headers],[Name]:[Glass height (m)]],0),0),"")</f>
        <v/>
      </c>
      <c r="Q32" s="224" t="str">
        <f t="shared" si="9"/>
        <v/>
      </c>
      <c r="R32" s="225" t="str">
        <f t="shared" si="10"/>
        <v/>
      </c>
      <c r="S32" s="235" t="str">
        <f t="shared" si="11"/>
        <v/>
      </c>
      <c r="T32" s="225" t="str">
        <f t="shared" si="12"/>
        <v/>
      </c>
    </row>
    <row r="33" spans="2:20" ht="15.6" x14ac:dyDescent="0.3">
      <c r="B33" s="194"/>
      <c r="C33" s="7"/>
      <c r="D33" s="222"/>
      <c r="E33" s="223" t="str">
        <f>IFERROR(VLOOKUP($C33,'General Details'!$C$41:$H$117,MATCH('Envelope Details'!$E$15,OpeningDetails[[#Headers],[Name]:[Glass height (m)]],0),0),"")</f>
        <v/>
      </c>
      <c r="F33" s="223" t="str">
        <f>IFERROR(VLOOKUP($C33,'General Details'!$C$41:$H$117,MATCH('Envelope Details'!$F$15,OpeningDetails[[#Headers],[Name]:[Glass height (m)]],0),0),"")</f>
        <v/>
      </c>
      <c r="G33" s="193"/>
      <c r="H33" s="193"/>
      <c r="I33" s="193"/>
      <c r="J33" s="193"/>
      <c r="K33" s="193"/>
      <c r="L33" s="193"/>
      <c r="M33" s="224" t="str">
        <f t="shared" si="7"/>
        <v/>
      </c>
      <c r="N33" s="232" t="str">
        <f t="shared" si="8"/>
        <v/>
      </c>
      <c r="O33" s="241" t="str">
        <f>IFERROR(VLOOKUP($C33,'General Details'!$C$41:$H$117,MATCH('Envelope Details'!$O$15,OpeningDetails[[#Headers],[Name]:[Glass height (m)]],0),0),"")</f>
        <v/>
      </c>
      <c r="P33" s="224" t="str">
        <f>IFERROR(VLOOKUP($C33,'General Details'!$C$41:$H$117,MATCH('Envelope Details'!$P$15,OpeningDetails[[#Headers],[Name]:[Glass height (m)]],0),0),"")</f>
        <v/>
      </c>
      <c r="Q33" s="224" t="str">
        <f t="shared" si="9"/>
        <v/>
      </c>
      <c r="R33" s="225" t="str">
        <f t="shared" si="10"/>
        <v/>
      </c>
      <c r="S33" s="235" t="str">
        <f t="shared" si="11"/>
        <v/>
      </c>
      <c r="T33" s="225" t="str">
        <f t="shared" si="12"/>
        <v/>
      </c>
    </row>
    <row r="34" spans="2:20" ht="15.6" x14ac:dyDescent="0.3">
      <c r="B34" s="217"/>
      <c r="C34" s="7"/>
      <c r="D34" s="195"/>
      <c r="E34" s="196" t="str">
        <f>IFERROR(VLOOKUP($C34,'General Details'!$C$41:$H$117,MATCH('Envelope Details'!$E$15,OpeningDetails[[#Headers],[Name]:[Glass height (m)]],0),0),"")</f>
        <v/>
      </c>
      <c r="F34" s="196" t="str">
        <f>IFERROR(VLOOKUP($C34,'General Details'!$C$41:$H$117,MATCH('Envelope Details'!$F$15,OpeningDetails[[#Headers],[Name]:[Glass height (m)]],0),0),"")</f>
        <v/>
      </c>
      <c r="G34" s="193"/>
      <c r="H34" s="193"/>
      <c r="I34" s="193"/>
      <c r="J34" s="193"/>
      <c r="K34" s="193"/>
      <c r="L34" s="193"/>
      <c r="M34" s="198" t="str">
        <f t="shared" si="1"/>
        <v/>
      </c>
      <c r="N34" s="231" t="str">
        <f t="shared" si="2"/>
        <v/>
      </c>
      <c r="O34" s="239" t="str">
        <f>IFERROR(VLOOKUP($C34,'General Details'!$C$41:$H$117,MATCH('Envelope Details'!$O$15,OpeningDetails[[#Headers],[Name]:[Glass height (m)]],0),0),"")</f>
        <v/>
      </c>
      <c r="P34" s="198" t="str">
        <f>IFERROR(VLOOKUP($C34,'General Details'!$C$41:$H$117,MATCH('Envelope Details'!$P$15,OpeningDetails[[#Headers],[Name]:[Glass height (m)]],0),0),"")</f>
        <v/>
      </c>
      <c r="Q34" s="198" t="str">
        <f t="shared" si="3"/>
        <v/>
      </c>
      <c r="R34" s="240" t="str">
        <f t="shared" si="4"/>
        <v/>
      </c>
      <c r="S34" s="234" t="str">
        <f t="shared" si="5"/>
        <v/>
      </c>
      <c r="T34" s="216" t="str">
        <f t="shared" si="6"/>
        <v/>
      </c>
    </row>
    <row r="35" spans="2:20" ht="15.6" x14ac:dyDescent="0.3">
      <c r="B35" s="217"/>
      <c r="C35" s="190"/>
      <c r="D35" s="195"/>
      <c r="E35" s="196" t="str">
        <f>IFERROR(VLOOKUP($C35,'General Details'!$C$41:$H$117,MATCH('Envelope Details'!$E$15,OpeningDetails[[#Headers],[Name]:[Glass height (m)]],0),0),"")</f>
        <v/>
      </c>
      <c r="F35" s="196" t="str">
        <f>IFERROR(VLOOKUP($C35,'General Details'!$C$41:$H$117,MATCH('Envelope Details'!$F$15,OpeningDetails[[#Headers],[Name]:[Glass height (m)]],0),0),"")</f>
        <v/>
      </c>
      <c r="G35" s="222"/>
      <c r="H35" s="222"/>
      <c r="I35" s="222"/>
      <c r="J35" s="222"/>
      <c r="K35" s="222"/>
      <c r="L35" s="222"/>
      <c r="M35" s="198" t="str">
        <f t="shared" si="1"/>
        <v/>
      </c>
      <c r="N35" s="231" t="str">
        <f t="shared" si="2"/>
        <v/>
      </c>
      <c r="O35" s="239" t="str">
        <f>IFERROR(VLOOKUP($C35,'General Details'!$C$41:$H$117,MATCH('Envelope Details'!$O$15,OpeningDetails[[#Headers],[Name]:[Glass height (m)]],0),0),"")</f>
        <v/>
      </c>
      <c r="P35" s="198" t="str">
        <f>IFERROR(VLOOKUP($C35,'General Details'!$C$41:$H$117,MATCH('Envelope Details'!$P$15,OpeningDetails[[#Headers],[Name]:[Glass height (m)]],0),0),"")</f>
        <v/>
      </c>
      <c r="Q35" s="198" t="str">
        <f t="shared" si="3"/>
        <v/>
      </c>
      <c r="R35" s="240" t="str">
        <f t="shared" si="4"/>
        <v/>
      </c>
      <c r="S35" s="234" t="str">
        <f t="shared" si="5"/>
        <v/>
      </c>
      <c r="T35" s="216" t="str">
        <f t="shared" si="6"/>
        <v/>
      </c>
    </row>
    <row r="36" spans="2:20" ht="15.6" x14ac:dyDescent="0.3">
      <c r="B36" s="217"/>
      <c r="C36" s="190"/>
      <c r="D36" s="195"/>
      <c r="E36" s="196" t="str">
        <f>IFERROR(VLOOKUP($C36,'General Details'!$C$41:$H$117,MATCH('Envelope Details'!$E$15,OpeningDetails[[#Headers],[Name]:[Glass height (m)]],0),0),"")</f>
        <v/>
      </c>
      <c r="F36" s="196" t="str">
        <f>IFERROR(VLOOKUP($C36,'General Details'!$C$41:$H$117,MATCH('Envelope Details'!$F$15,OpeningDetails[[#Headers],[Name]:[Glass height (m)]],0),0),"")</f>
        <v/>
      </c>
      <c r="G36" s="222"/>
      <c r="H36" s="222"/>
      <c r="I36" s="222"/>
      <c r="J36" s="222"/>
      <c r="K36" s="222"/>
      <c r="L36" s="222"/>
      <c r="M36" s="198" t="str">
        <f t="shared" si="1"/>
        <v/>
      </c>
      <c r="N36" s="231" t="str">
        <f t="shared" si="2"/>
        <v/>
      </c>
      <c r="O36" s="239" t="str">
        <f>IFERROR(VLOOKUP($C36,'General Details'!$C$41:$H$117,MATCH('Envelope Details'!$O$15,OpeningDetails[[#Headers],[Name]:[Glass height (m)]],0),0),"")</f>
        <v/>
      </c>
      <c r="P36" s="198" t="str">
        <f>IFERROR(VLOOKUP($C36,'General Details'!$C$41:$H$117,MATCH('Envelope Details'!$P$15,OpeningDetails[[#Headers],[Name]:[Glass height (m)]],0),0),"")</f>
        <v/>
      </c>
      <c r="Q36" s="198" t="str">
        <f t="shared" si="3"/>
        <v/>
      </c>
      <c r="R36" s="240" t="str">
        <f t="shared" si="4"/>
        <v/>
      </c>
      <c r="S36" s="234" t="str">
        <f t="shared" si="5"/>
        <v/>
      </c>
      <c r="T36" s="216" t="str">
        <f t="shared" si="6"/>
        <v/>
      </c>
    </row>
    <row r="37" spans="2:20" ht="15.6" x14ac:dyDescent="0.3">
      <c r="B37" s="194"/>
      <c r="C37" s="190"/>
      <c r="D37" s="199"/>
      <c r="E37" s="200" t="str">
        <f>IFERROR(VLOOKUP($C37,'General Details'!$C$41:$H$117,MATCH('Envelope Details'!$E$15,OpeningDetails[[#Headers],[Name]:[Glass height (m)]],0),0),"")</f>
        <v/>
      </c>
      <c r="F37" s="200" t="str">
        <f>IFERROR(VLOOKUP($C37,'General Details'!$C$41:$H$117,MATCH('Envelope Details'!$F$15,OpeningDetails[[#Headers],[Name]:[Glass height (m)]],0),0),"")</f>
        <v/>
      </c>
      <c r="G37" s="222"/>
      <c r="H37" s="222"/>
      <c r="I37" s="222"/>
      <c r="J37" s="222"/>
      <c r="K37" s="222"/>
      <c r="L37" s="222"/>
      <c r="M37" s="202" t="str">
        <f t="shared" ref="M37:M94" si="13">IFERROR(E37*F37,"")</f>
        <v/>
      </c>
      <c r="N37" s="233" t="str">
        <f t="shared" ref="N37:N94" si="14">IFERROR(M37*D37,"")</f>
        <v/>
      </c>
      <c r="O37" s="242" t="str">
        <f>IFERROR(VLOOKUP($C37,'General Details'!$C$41:$H$117,MATCH('Envelope Details'!$O$15,OpeningDetails[[#Headers],[Name]:[Glass height (m)]],0),0),"")</f>
        <v/>
      </c>
      <c r="P37" s="202" t="str">
        <f>IFERROR(VLOOKUP($C37,'General Details'!$C$41:$H$117,MATCH('Envelope Details'!$P$15,OpeningDetails[[#Headers],[Name]:[Glass height (m)]],0),0),"")</f>
        <v/>
      </c>
      <c r="Q37" s="202" t="str">
        <f t="shared" ref="Q37:Q94" si="15">IFERROR(O37*P37,"")</f>
        <v/>
      </c>
      <c r="R37" s="243" t="str">
        <f t="shared" ref="R37:R94" si="16">IFERROR(Q37*D37,"")</f>
        <v/>
      </c>
      <c r="S37" s="234" t="str">
        <f t="shared" si="5"/>
        <v/>
      </c>
      <c r="T37" s="216" t="str">
        <f t="shared" si="6"/>
        <v/>
      </c>
    </row>
    <row r="38" spans="2:20" ht="15.6" x14ac:dyDescent="0.3">
      <c r="B38" s="194"/>
      <c r="C38" s="190"/>
      <c r="D38" s="199"/>
      <c r="E38" s="200" t="str">
        <f>IFERROR(VLOOKUP($C38,'General Details'!$C$41:$H$117,MATCH('Envelope Details'!$E$15,OpeningDetails[[#Headers],[Name]:[Glass height (m)]],0),0),"")</f>
        <v/>
      </c>
      <c r="F38" s="200" t="str">
        <f>IFERROR(VLOOKUP($C38,'General Details'!$C$41:$H$117,MATCH('Envelope Details'!$F$15,OpeningDetails[[#Headers],[Name]:[Glass height (m)]],0),0),"")</f>
        <v/>
      </c>
      <c r="G38" s="222"/>
      <c r="H38" s="222"/>
      <c r="I38" s="222"/>
      <c r="J38" s="222"/>
      <c r="K38" s="222"/>
      <c r="L38" s="222"/>
      <c r="M38" s="202" t="str">
        <f t="shared" si="13"/>
        <v/>
      </c>
      <c r="N38" s="233" t="str">
        <f t="shared" si="14"/>
        <v/>
      </c>
      <c r="O38" s="242" t="str">
        <f>IFERROR(VLOOKUP($C38,'General Details'!$C$41:$H$117,MATCH('Envelope Details'!$O$15,OpeningDetails[[#Headers],[Name]:[Glass height (m)]],0),0),"")</f>
        <v/>
      </c>
      <c r="P38" s="202" t="str">
        <f>IFERROR(VLOOKUP($C38,'General Details'!$C$41:$H$117,MATCH('Envelope Details'!$P$15,OpeningDetails[[#Headers],[Name]:[Glass height (m)]],0),0),"")</f>
        <v/>
      </c>
      <c r="Q38" s="202" t="str">
        <f t="shared" si="15"/>
        <v/>
      </c>
      <c r="R38" s="243" t="str">
        <f t="shared" si="16"/>
        <v/>
      </c>
      <c r="S38" s="234" t="str">
        <f t="shared" si="5"/>
        <v/>
      </c>
      <c r="T38" s="216" t="str">
        <f t="shared" si="6"/>
        <v/>
      </c>
    </row>
    <row r="39" spans="2:20" ht="15.6" x14ac:dyDescent="0.3">
      <c r="B39" s="194"/>
      <c r="C39" s="190"/>
      <c r="D39" s="193"/>
      <c r="E39" s="36" t="str">
        <f>IFERROR(VLOOKUP($C39,'General Details'!$C$41:$H$117,MATCH('Envelope Details'!$E$15,OpeningDetails[[#Headers],[Name]:[Glass height (m)]],0),0),"")</f>
        <v/>
      </c>
      <c r="F39" s="36" t="str">
        <f>IFERROR(VLOOKUP($C39,'General Details'!$C$41:$H$117,MATCH('Envelope Details'!$F$15,OpeningDetails[[#Headers],[Name]:[Glass height (m)]],0),0),"")</f>
        <v/>
      </c>
      <c r="G39" s="222"/>
      <c r="H39" s="222"/>
      <c r="I39" s="222"/>
      <c r="J39" s="222"/>
      <c r="K39" s="222"/>
      <c r="L39" s="222"/>
      <c r="M39" s="101" t="str">
        <f t="shared" ref="M39:M93" si="17">IFERROR(E39*F39,"")</f>
        <v/>
      </c>
      <c r="N39" s="101" t="str">
        <f t="shared" ref="N39:N93" si="18">IFERROR(M39*D39,"")</f>
        <v/>
      </c>
      <c r="O39" s="237" t="str">
        <f>IFERROR(VLOOKUP($C39,'General Details'!$C$41:$H$117,MATCH('Envelope Details'!$O$15,OpeningDetails[[#Headers],[Name]:[Glass height (m)]],0),0),"")</f>
        <v/>
      </c>
      <c r="P39" s="101" t="str">
        <f>IFERROR(VLOOKUP($C39,'General Details'!$C$41:$H$117,MATCH('Envelope Details'!$P$15,OpeningDetails[[#Headers],[Name]:[Glass height (m)]],0),0),"")</f>
        <v/>
      </c>
      <c r="Q39" s="101" t="str">
        <f t="shared" ref="Q39:Q93" si="19">IFERROR(O39*P39,"")</f>
        <v/>
      </c>
      <c r="R39" s="238" t="str">
        <f t="shared" ref="R39:R93" si="20">IFERROR(Q39*D39,"")</f>
        <v/>
      </c>
      <c r="S39" s="101" t="str">
        <f t="shared" ref="S39:S93" si="21">IFERROR(M39-Q39,"")</f>
        <v/>
      </c>
      <c r="T39" s="238" t="str">
        <f t="shared" ref="T39:T93" si="22">IFERROR(N39-R39,"")</f>
        <v/>
      </c>
    </row>
    <row r="40" spans="2:20" ht="15.6" x14ac:dyDescent="0.3">
      <c r="B40" s="194"/>
      <c r="C40" s="190"/>
      <c r="D40" s="193"/>
      <c r="E40" s="36" t="str">
        <f>IFERROR(VLOOKUP($C40,'General Details'!$C$41:$H$117,MATCH('Envelope Details'!$E$15,OpeningDetails[[#Headers],[Name]:[Glass height (m)]],0),0),"")</f>
        <v/>
      </c>
      <c r="F40" s="36" t="str">
        <f>IFERROR(VLOOKUP($C40,'General Details'!$C$41:$H$117,MATCH('Envelope Details'!$F$15,OpeningDetails[[#Headers],[Name]:[Glass height (m)]],0),0),"")</f>
        <v/>
      </c>
      <c r="G40" s="222"/>
      <c r="H40" s="222"/>
      <c r="I40" s="222"/>
      <c r="J40" s="222"/>
      <c r="K40" s="222"/>
      <c r="L40" s="222"/>
      <c r="M40" s="101" t="str">
        <f t="shared" si="17"/>
        <v/>
      </c>
      <c r="N40" s="101" t="str">
        <f t="shared" si="18"/>
        <v/>
      </c>
      <c r="O40" s="237" t="str">
        <f>IFERROR(VLOOKUP($C40,'General Details'!$C$41:$H$117,MATCH('Envelope Details'!$O$15,OpeningDetails[[#Headers],[Name]:[Glass height (m)]],0),0),"")</f>
        <v/>
      </c>
      <c r="P40" s="101" t="str">
        <f>IFERROR(VLOOKUP($C40,'General Details'!$C$41:$H$117,MATCH('Envelope Details'!$P$15,OpeningDetails[[#Headers],[Name]:[Glass height (m)]],0),0),"")</f>
        <v/>
      </c>
      <c r="Q40" s="101" t="str">
        <f t="shared" si="19"/>
        <v/>
      </c>
      <c r="R40" s="238" t="str">
        <f t="shared" si="20"/>
        <v/>
      </c>
      <c r="S40" s="101" t="str">
        <f t="shared" si="21"/>
        <v/>
      </c>
      <c r="T40" s="238" t="str">
        <f t="shared" si="22"/>
        <v/>
      </c>
    </row>
    <row r="41" spans="2:20" ht="15.6" x14ac:dyDescent="0.3">
      <c r="B41" s="194"/>
      <c r="C41" s="190"/>
      <c r="D41" s="193"/>
      <c r="E41" s="36" t="str">
        <f>IFERROR(VLOOKUP($C41,'General Details'!$C$41:$H$117,MATCH('Envelope Details'!$E$15,OpeningDetails[[#Headers],[Name]:[Glass height (m)]],0),0),"")</f>
        <v/>
      </c>
      <c r="F41" s="36" t="str">
        <f>IFERROR(VLOOKUP($C41,'General Details'!$C$41:$H$117,MATCH('Envelope Details'!$F$15,OpeningDetails[[#Headers],[Name]:[Glass height (m)]],0),0),"")</f>
        <v/>
      </c>
      <c r="G41" s="193"/>
      <c r="H41" s="193"/>
      <c r="I41" s="193"/>
      <c r="J41" s="193"/>
      <c r="K41" s="193"/>
      <c r="L41" s="193"/>
      <c r="M41" s="101" t="str">
        <f t="shared" si="17"/>
        <v/>
      </c>
      <c r="N41" s="101" t="str">
        <f t="shared" si="18"/>
        <v/>
      </c>
      <c r="O41" s="237" t="str">
        <f>IFERROR(VLOOKUP($C41,'General Details'!$C$41:$H$117,MATCH('Envelope Details'!$O$15,OpeningDetails[[#Headers],[Name]:[Glass height (m)]],0),0),"")</f>
        <v/>
      </c>
      <c r="P41" s="101" t="str">
        <f>IFERROR(VLOOKUP($C41,'General Details'!$C$41:$H$117,MATCH('Envelope Details'!$P$15,OpeningDetails[[#Headers],[Name]:[Glass height (m)]],0),0),"")</f>
        <v/>
      </c>
      <c r="Q41" s="101" t="str">
        <f t="shared" si="19"/>
        <v/>
      </c>
      <c r="R41" s="238" t="str">
        <f t="shared" si="20"/>
        <v/>
      </c>
      <c r="S41" s="101" t="str">
        <f t="shared" si="21"/>
        <v/>
      </c>
      <c r="T41" s="238" t="str">
        <f t="shared" si="22"/>
        <v/>
      </c>
    </row>
    <row r="42" spans="2:20" ht="15.6" x14ac:dyDescent="0.3">
      <c r="B42" s="194"/>
      <c r="C42" s="190"/>
      <c r="D42" s="193"/>
      <c r="E42" s="36" t="str">
        <f>IFERROR(VLOOKUP($C42,'General Details'!$C$41:$H$117,MATCH('Envelope Details'!$E$15,OpeningDetails[[#Headers],[Name]:[Glass height (m)]],0),0),"")</f>
        <v/>
      </c>
      <c r="F42" s="36" t="str">
        <f>IFERROR(VLOOKUP($C42,'General Details'!$C$41:$H$117,MATCH('Envelope Details'!$F$15,OpeningDetails[[#Headers],[Name]:[Glass height (m)]],0),0),"")</f>
        <v/>
      </c>
      <c r="G42" s="193"/>
      <c r="H42" s="193"/>
      <c r="I42" s="193"/>
      <c r="J42" s="193"/>
      <c r="K42" s="193"/>
      <c r="L42" s="193"/>
      <c r="M42" s="101" t="str">
        <f t="shared" si="17"/>
        <v/>
      </c>
      <c r="N42" s="101" t="str">
        <f t="shared" si="18"/>
        <v/>
      </c>
      <c r="O42" s="237" t="str">
        <f>IFERROR(VLOOKUP($C42,'General Details'!$C$41:$H$117,MATCH('Envelope Details'!$O$15,OpeningDetails[[#Headers],[Name]:[Glass height (m)]],0),0),"")</f>
        <v/>
      </c>
      <c r="P42" s="101" t="str">
        <f>IFERROR(VLOOKUP($C42,'General Details'!$C$41:$H$117,MATCH('Envelope Details'!$P$15,OpeningDetails[[#Headers],[Name]:[Glass height (m)]],0),0),"")</f>
        <v/>
      </c>
      <c r="Q42" s="101" t="str">
        <f t="shared" si="19"/>
        <v/>
      </c>
      <c r="R42" s="238" t="str">
        <f t="shared" si="20"/>
        <v/>
      </c>
      <c r="S42" s="101" t="str">
        <f t="shared" si="21"/>
        <v/>
      </c>
      <c r="T42" s="238" t="str">
        <f t="shared" si="22"/>
        <v/>
      </c>
    </row>
    <row r="43" spans="2:20" ht="15.6" x14ac:dyDescent="0.3">
      <c r="B43" s="194"/>
      <c r="C43" s="192"/>
      <c r="D43" s="193"/>
      <c r="E43" s="36" t="str">
        <f>IFERROR(VLOOKUP($C43,'General Details'!$C$41:$H$117,MATCH('Envelope Details'!$E$15,OpeningDetails[[#Headers],[Name]:[Glass height (m)]],0),0),"")</f>
        <v/>
      </c>
      <c r="F43" s="36" t="str">
        <f>IFERROR(VLOOKUP($C43,'General Details'!$C$41:$H$117,MATCH('Envelope Details'!$F$15,OpeningDetails[[#Headers],[Name]:[Glass height (m)]],0),0),"")</f>
        <v/>
      </c>
      <c r="G43" s="193"/>
      <c r="H43" s="193"/>
      <c r="I43" s="193"/>
      <c r="J43" s="193"/>
      <c r="K43" s="193"/>
      <c r="L43" s="193"/>
      <c r="M43" s="101" t="str">
        <f t="shared" ref="M43:M64" si="23">IFERROR(E43*F43,"")</f>
        <v/>
      </c>
      <c r="N43" s="101" t="str">
        <f t="shared" ref="N43:N64" si="24">IFERROR(M43*D43,"")</f>
        <v/>
      </c>
      <c r="O43" s="237" t="str">
        <f>IFERROR(VLOOKUP($C43,'General Details'!$C$41:$H$117,MATCH('Envelope Details'!$O$15,OpeningDetails[[#Headers],[Name]:[Glass height (m)]],0),0),"")</f>
        <v/>
      </c>
      <c r="P43" s="101" t="str">
        <f>IFERROR(VLOOKUP($C43,'General Details'!$C$41:$H$117,MATCH('Envelope Details'!$P$15,OpeningDetails[[#Headers],[Name]:[Glass height (m)]],0),0),"")</f>
        <v/>
      </c>
      <c r="Q43" s="101" t="str">
        <f t="shared" ref="Q43:Q64" si="25">IFERROR(O43*P43,"")</f>
        <v/>
      </c>
      <c r="R43" s="238" t="str">
        <f t="shared" ref="R43:R64" si="26">IFERROR(Q43*D43,"")</f>
        <v/>
      </c>
      <c r="S43" s="101" t="str">
        <f t="shared" ref="S43:S64" si="27">IFERROR(M43-Q43,"")</f>
        <v/>
      </c>
      <c r="T43" s="238" t="str">
        <f t="shared" ref="T43:T64" si="28">IFERROR(N43-R43,"")</f>
        <v/>
      </c>
    </row>
    <row r="44" spans="2:20" ht="15.6" x14ac:dyDescent="0.3">
      <c r="B44" s="194"/>
      <c r="C44" s="192"/>
      <c r="D44" s="193"/>
      <c r="E44" s="36" t="str">
        <f>IFERROR(VLOOKUP($C44,'General Details'!$C$41:$H$117,MATCH('Envelope Details'!$E$15,OpeningDetails[[#Headers],[Name]:[Glass height (m)]],0),0),"")</f>
        <v/>
      </c>
      <c r="F44" s="36" t="str">
        <f>IFERROR(VLOOKUP($C44,'General Details'!$C$41:$H$117,MATCH('Envelope Details'!$F$15,OpeningDetails[[#Headers],[Name]:[Glass height (m)]],0),0),"")</f>
        <v/>
      </c>
      <c r="G44" s="193"/>
      <c r="H44" s="193"/>
      <c r="I44" s="193"/>
      <c r="J44" s="193"/>
      <c r="K44" s="193"/>
      <c r="L44" s="193"/>
      <c r="M44" s="101" t="str">
        <f t="shared" si="23"/>
        <v/>
      </c>
      <c r="N44" s="101" t="str">
        <f t="shared" si="24"/>
        <v/>
      </c>
      <c r="O44" s="237" t="str">
        <f>IFERROR(VLOOKUP($C44,'General Details'!$C$41:$H$117,MATCH('Envelope Details'!$O$15,OpeningDetails[[#Headers],[Name]:[Glass height (m)]],0),0),"")</f>
        <v/>
      </c>
      <c r="P44" s="101" t="str">
        <f>IFERROR(VLOOKUP($C44,'General Details'!$C$41:$H$117,MATCH('Envelope Details'!$P$15,OpeningDetails[[#Headers],[Name]:[Glass height (m)]],0),0),"")</f>
        <v/>
      </c>
      <c r="Q44" s="101" t="str">
        <f t="shared" si="25"/>
        <v/>
      </c>
      <c r="R44" s="238" t="str">
        <f t="shared" si="26"/>
        <v/>
      </c>
      <c r="S44" s="101" t="str">
        <f t="shared" si="27"/>
        <v/>
      </c>
      <c r="T44" s="238" t="str">
        <f t="shared" si="28"/>
        <v/>
      </c>
    </row>
    <row r="45" spans="2:20" ht="15.6" x14ac:dyDescent="0.3">
      <c r="B45" s="194"/>
      <c r="C45" s="192"/>
      <c r="D45" s="193"/>
      <c r="E45" s="36" t="str">
        <f>IFERROR(VLOOKUP($C45,'General Details'!$C$41:$H$117,MATCH('Envelope Details'!$E$15,OpeningDetails[[#Headers],[Name]:[Glass height (m)]],0),0),"")</f>
        <v/>
      </c>
      <c r="F45" s="36" t="str">
        <f>IFERROR(VLOOKUP($C45,'General Details'!$C$41:$H$117,MATCH('Envelope Details'!$F$15,OpeningDetails[[#Headers],[Name]:[Glass height (m)]],0),0),"")</f>
        <v/>
      </c>
      <c r="G45" s="193"/>
      <c r="H45" s="193"/>
      <c r="I45" s="193"/>
      <c r="J45" s="193"/>
      <c r="K45" s="193"/>
      <c r="L45" s="193"/>
      <c r="M45" s="101" t="str">
        <f t="shared" si="23"/>
        <v/>
      </c>
      <c r="N45" s="101" t="str">
        <f t="shared" si="24"/>
        <v/>
      </c>
      <c r="O45" s="237" t="str">
        <f>IFERROR(VLOOKUP($C45,'General Details'!$C$41:$H$117,MATCH('Envelope Details'!$O$15,OpeningDetails[[#Headers],[Name]:[Glass height (m)]],0),0),"")</f>
        <v/>
      </c>
      <c r="P45" s="101" t="str">
        <f>IFERROR(VLOOKUP($C45,'General Details'!$C$41:$H$117,MATCH('Envelope Details'!$P$15,OpeningDetails[[#Headers],[Name]:[Glass height (m)]],0),0),"")</f>
        <v/>
      </c>
      <c r="Q45" s="101" t="str">
        <f t="shared" si="25"/>
        <v/>
      </c>
      <c r="R45" s="238" t="str">
        <f t="shared" si="26"/>
        <v/>
      </c>
      <c r="S45" s="101" t="str">
        <f t="shared" si="27"/>
        <v/>
      </c>
      <c r="T45" s="238" t="str">
        <f t="shared" si="28"/>
        <v/>
      </c>
    </row>
    <row r="46" spans="2:20" ht="15.6" x14ac:dyDescent="0.3">
      <c r="B46" s="194"/>
      <c r="C46" s="192"/>
      <c r="D46" s="193"/>
      <c r="E46" s="36" t="str">
        <f>IFERROR(VLOOKUP($C46,'General Details'!$C$41:$H$117,MATCH('Envelope Details'!$E$15,OpeningDetails[[#Headers],[Name]:[Glass height (m)]],0),0),"")</f>
        <v/>
      </c>
      <c r="F46" s="36" t="str">
        <f>IFERROR(VLOOKUP($C46,'General Details'!$C$41:$H$117,MATCH('Envelope Details'!$F$15,OpeningDetails[[#Headers],[Name]:[Glass height (m)]],0),0),"")</f>
        <v/>
      </c>
      <c r="G46" s="193"/>
      <c r="H46" s="193"/>
      <c r="I46" s="193"/>
      <c r="J46" s="193"/>
      <c r="K46" s="193"/>
      <c r="L46" s="193"/>
      <c r="M46" s="101" t="str">
        <f t="shared" si="23"/>
        <v/>
      </c>
      <c r="N46" s="101" t="str">
        <f t="shared" si="24"/>
        <v/>
      </c>
      <c r="O46" s="237" t="str">
        <f>IFERROR(VLOOKUP($C46,'General Details'!$C$41:$H$117,MATCH('Envelope Details'!$O$15,OpeningDetails[[#Headers],[Name]:[Glass height (m)]],0),0),"")</f>
        <v/>
      </c>
      <c r="P46" s="101" t="str">
        <f>IFERROR(VLOOKUP($C46,'General Details'!$C$41:$H$117,MATCH('Envelope Details'!$P$15,OpeningDetails[[#Headers],[Name]:[Glass height (m)]],0),0),"")</f>
        <v/>
      </c>
      <c r="Q46" s="101" t="str">
        <f t="shared" si="25"/>
        <v/>
      </c>
      <c r="R46" s="238" t="str">
        <f t="shared" si="26"/>
        <v/>
      </c>
      <c r="S46" s="101" t="str">
        <f t="shared" si="27"/>
        <v/>
      </c>
      <c r="T46" s="238" t="str">
        <f t="shared" si="28"/>
        <v/>
      </c>
    </row>
    <row r="47" spans="2:20" ht="15.6" x14ac:dyDescent="0.3">
      <c r="B47" s="194"/>
      <c r="C47" s="192"/>
      <c r="D47" s="193"/>
      <c r="E47" s="36" t="str">
        <f>IFERROR(VLOOKUP($C47,'General Details'!$C$41:$H$117,MATCH('Envelope Details'!$E$15,OpeningDetails[[#Headers],[Name]:[Glass height (m)]],0),0),"")</f>
        <v/>
      </c>
      <c r="F47" s="36" t="str">
        <f>IFERROR(VLOOKUP($C47,'General Details'!$C$41:$H$117,MATCH('Envelope Details'!$F$15,OpeningDetails[[#Headers],[Name]:[Glass height (m)]],0),0),"")</f>
        <v/>
      </c>
      <c r="G47" s="193"/>
      <c r="H47" s="193"/>
      <c r="I47" s="193"/>
      <c r="J47" s="193"/>
      <c r="K47" s="193"/>
      <c r="L47" s="193"/>
      <c r="M47" s="101" t="str">
        <f t="shared" si="23"/>
        <v/>
      </c>
      <c r="N47" s="101" t="str">
        <f t="shared" si="24"/>
        <v/>
      </c>
      <c r="O47" s="237" t="str">
        <f>IFERROR(VLOOKUP($C47,'General Details'!$C$41:$H$117,MATCH('Envelope Details'!$O$15,OpeningDetails[[#Headers],[Name]:[Glass height (m)]],0),0),"")</f>
        <v/>
      </c>
      <c r="P47" s="101" t="str">
        <f>IFERROR(VLOOKUP($C47,'General Details'!$C$41:$H$117,MATCH('Envelope Details'!$P$15,OpeningDetails[[#Headers],[Name]:[Glass height (m)]],0),0),"")</f>
        <v/>
      </c>
      <c r="Q47" s="101" t="str">
        <f t="shared" si="25"/>
        <v/>
      </c>
      <c r="R47" s="238" t="str">
        <f t="shared" si="26"/>
        <v/>
      </c>
      <c r="S47" s="101" t="str">
        <f t="shared" si="27"/>
        <v/>
      </c>
      <c r="T47" s="238" t="str">
        <f t="shared" si="28"/>
        <v/>
      </c>
    </row>
    <row r="48" spans="2:20" ht="15.6" x14ac:dyDescent="0.3">
      <c r="B48" s="194"/>
      <c r="C48" s="192"/>
      <c r="D48" s="193"/>
      <c r="E48" s="36" t="str">
        <f>IFERROR(VLOOKUP($C48,'General Details'!$C$41:$H$117,MATCH('Envelope Details'!$E$15,OpeningDetails[[#Headers],[Name]:[Glass height (m)]],0),0),"")</f>
        <v/>
      </c>
      <c r="F48" s="36" t="str">
        <f>IFERROR(VLOOKUP($C48,'General Details'!$C$41:$H$117,MATCH('Envelope Details'!$F$15,OpeningDetails[[#Headers],[Name]:[Glass height (m)]],0),0),"")</f>
        <v/>
      </c>
      <c r="G48" s="193"/>
      <c r="H48" s="193"/>
      <c r="I48" s="193"/>
      <c r="J48" s="193"/>
      <c r="K48" s="193"/>
      <c r="L48" s="193"/>
      <c r="M48" s="101" t="str">
        <f t="shared" si="23"/>
        <v/>
      </c>
      <c r="N48" s="101" t="str">
        <f t="shared" si="24"/>
        <v/>
      </c>
      <c r="O48" s="237" t="str">
        <f>IFERROR(VLOOKUP($C48,'General Details'!$C$41:$H$117,MATCH('Envelope Details'!$O$15,OpeningDetails[[#Headers],[Name]:[Glass height (m)]],0),0),"")</f>
        <v/>
      </c>
      <c r="P48" s="101" t="str">
        <f>IFERROR(VLOOKUP($C48,'General Details'!$C$41:$H$117,MATCH('Envelope Details'!$P$15,OpeningDetails[[#Headers],[Name]:[Glass height (m)]],0),0),"")</f>
        <v/>
      </c>
      <c r="Q48" s="101" t="str">
        <f t="shared" si="25"/>
        <v/>
      </c>
      <c r="R48" s="238" t="str">
        <f t="shared" si="26"/>
        <v/>
      </c>
      <c r="S48" s="101" t="str">
        <f t="shared" si="27"/>
        <v/>
      </c>
      <c r="T48" s="238" t="str">
        <f t="shared" si="28"/>
        <v/>
      </c>
    </row>
    <row r="49" spans="2:20" ht="15.6" x14ac:dyDescent="0.3">
      <c r="B49" s="194"/>
      <c r="C49" s="192"/>
      <c r="D49" s="193"/>
      <c r="E49" s="36" t="str">
        <f>IFERROR(VLOOKUP($C49,'General Details'!$C$41:$H$117,MATCH('Envelope Details'!$E$15,OpeningDetails[[#Headers],[Name]:[Glass height (m)]],0),0),"")</f>
        <v/>
      </c>
      <c r="F49" s="36" t="str">
        <f>IFERROR(VLOOKUP($C49,'General Details'!$C$41:$H$117,MATCH('Envelope Details'!$F$15,OpeningDetails[[#Headers],[Name]:[Glass height (m)]],0),0),"")</f>
        <v/>
      </c>
      <c r="G49" s="193"/>
      <c r="H49" s="193"/>
      <c r="I49" s="193"/>
      <c r="J49" s="193"/>
      <c r="K49" s="193"/>
      <c r="L49" s="193"/>
      <c r="M49" s="101" t="str">
        <f t="shared" si="23"/>
        <v/>
      </c>
      <c r="N49" s="101" t="str">
        <f t="shared" si="24"/>
        <v/>
      </c>
      <c r="O49" s="237" t="str">
        <f>IFERROR(VLOOKUP($C49,'General Details'!$C$41:$H$117,MATCH('Envelope Details'!$O$15,OpeningDetails[[#Headers],[Name]:[Glass height (m)]],0),0),"")</f>
        <v/>
      </c>
      <c r="P49" s="101" t="str">
        <f>IFERROR(VLOOKUP($C49,'General Details'!$C$41:$H$117,MATCH('Envelope Details'!$P$15,OpeningDetails[[#Headers],[Name]:[Glass height (m)]],0),0),"")</f>
        <v/>
      </c>
      <c r="Q49" s="101" t="str">
        <f t="shared" si="25"/>
        <v/>
      </c>
      <c r="R49" s="238" t="str">
        <f t="shared" si="26"/>
        <v/>
      </c>
      <c r="S49" s="101" t="str">
        <f t="shared" si="27"/>
        <v/>
      </c>
      <c r="T49" s="238" t="str">
        <f t="shared" si="28"/>
        <v/>
      </c>
    </row>
    <row r="50" spans="2:20" ht="15.6" x14ac:dyDescent="0.3">
      <c r="B50" s="194"/>
      <c r="C50" s="192"/>
      <c r="D50" s="193"/>
      <c r="E50" s="36" t="str">
        <f>IFERROR(VLOOKUP($C50,'General Details'!$C$41:$H$117,MATCH('Envelope Details'!$E$15,OpeningDetails[[#Headers],[Name]:[Glass height (m)]],0),0),"")</f>
        <v/>
      </c>
      <c r="F50" s="36" t="str">
        <f>IFERROR(VLOOKUP($C50,'General Details'!$C$41:$H$117,MATCH('Envelope Details'!$F$15,OpeningDetails[[#Headers],[Name]:[Glass height (m)]],0),0),"")</f>
        <v/>
      </c>
      <c r="G50" s="193"/>
      <c r="H50" s="193"/>
      <c r="I50" s="193"/>
      <c r="J50" s="193"/>
      <c r="K50" s="193"/>
      <c r="L50" s="193"/>
      <c r="M50" s="101" t="str">
        <f t="shared" si="23"/>
        <v/>
      </c>
      <c r="N50" s="101" t="str">
        <f t="shared" si="24"/>
        <v/>
      </c>
      <c r="O50" s="237" t="str">
        <f>IFERROR(VLOOKUP($C50,'General Details'!$C$41:$H$117,MATCH('Envelope Details'!$O$15,OpeningDetails[[#Headers],[Name]:[Glass height (m)]],0),0),"")</f>
        <v/>
      </c>
      <c r="P50" s="101" t="str">
        <f>IFERROR(VLOOKUP($C50,'General Details'!$C$41:$H$117,MATCH('Envelope Details'!$P$15,OpeningDetails[[#Headers],[Name]:[Glass height (m)]],0),0),"")</f>
        <v/>
      </c>
      <c r="Q50" s="101" t="str">
        <f t="shared" si="25"/>
        <v/>
      </c>
      <c r="R50" s="238" t="str">
        <f t="shared" si="26"/>
        <v/>
      </c>
      <c r="S50" s="101" t="str">
        <f t="shared" si="27"/>
        <v/>
      </c>
      <c r="T50" s="238" t="str">
        <f t="shared" si="28"/>
        <v/>
      </c>
    </row>
    <row r="51" spans="2:20" ht="15.6" x14ac:dyDescent="0.3">
      <c r="B51" s="194"/>
      <c r="C51" s="192"/>
      <c r="D51" s="193"/>
      <c r="E51" s="36" t="str">
        <f>IFERROR(VLOOKUP($C51,'General Details'!$C$41:$H$117,MATCH('Envelope Details'!$E$15,OpeningDetails[[#Headers],[Name]:[Glass height (m)]],0),0),"")</f>
        <v/>
      </c>
      <c r="F51" s="36" t="str">
        <f>IFERROR(VLOOKUP($C51,'General Details'!$C$41:$H$117,MATCH('Envelope Details'!$F$15,OpeningDetails[[#Headers],[Name]:[Glass height (m)]],0),0),"")</f>
        <v/>
      </c>
      <c r="G51" s="193"/>
      <c r="H51" s="193"/>
      <c r="I51" s="193"/>
      <c r="J51" s="193"/>
      <c r="K51" s="193"/>
      <c r="L51" s="193"/>
      <c r="M51" s="101" t="str">
        <f t="shared" si="23"/>
        <v/>
      </c>
      <c r="N51" s="101" t="str">
        <f t="shared" si="24"/>
        <v/>
      </c>
      <c r="O51" s="237" t="str">
        <f>IFERROR(VLOOKUP($C51,'General Details'!$C$41:$H$117,MATCH('Envelope Details'!$O$15,OpeningDetails[[#Headers],[Name]:[Glass height (m)]],0),0),"")</f>
        <v/>
      </c>
      <c r="P51" s="101" t="str">
        <f>IFERROR(VLOOKUP($C51,'General Details'!$C$41:$H$117,MATCH('Envelope Details'!$P$15,OpeningDetails[[#Headers],[Name]:[Glass height (m)]],0),0),"")</f>
        <v/>
      </c>
      <c r="Q51" s="101" t="str">
        <f t="shared" si="25"/>
        <v/>
      </c>
      <c r="R51" s="238" t="str">
        <f t="shared" si="26"/>
        <v/>
      </c>
      <c r="S51" s="101" t="str">
        <f t="shared" si="27"/>
        <v/>
      </c>
      <c r="T51" s="238" t="str">
        <f t="shared" si="28"/>
        <v/>
      </c>
    </row>
    <row r="52" spans="2:20" ht="15.6" x14ac:dyDescent="0.3">
      <c r="B52" s="194"/>
      <c r="C52" s="192"/>
      <c r="D52" s="193"/>
      <c r="E52" s="36" t="str">
        <f>IFERROR(VLOOKUP($C52,'General Details'!$C$41:$H$117,MATCH('Envelope Details'!$E$15,OpeningDetails[[#Headers],[Name]:[Glass height (m)]],0),0),"")</f>
        <v/>
      </c>
      <c r="F52" s="36" t="str">
        <f>IFERROR(VLOOKUP($C52,'General Details'!$C$41:$H$117,MATCH('Envelope Details'!$F$15,OpeningDetails[[#Headers],[Name]:[Glass height (m)]],0),0),"")</f>
        <v/>
      </c>
      <c r="G52" s="193"/>
      <c r="H52" s="193"/>
      <c r="I52" s="193"/>
      <c r="J52" s="193"/>
      <c r="K52" s="193"/>
      <c r="L52" s="193"/>
      <c r="M52" s="101" t="str">
        <f t="shared" si="23"/>
        <v/>
      </c>
      <c r="N52" s="101" t="str">
        <f t="shared" si="24"/>
        <v/>
      </c>
      <c r="O52" s="237" t="str">
        <f>IFERROR(VLOOKUP($C52,'General Details'!$C$41:$H$117,MATCH('Envelope Details'!$O$15,OpeningDetails[[#Headers],[Name]:[Glass height (m)]],0),0),"")</f>
        <v/>
      </c>
      <c r="P52" s="101" t="str">
        <f>IFERROR(VLOOKUP($C52,'General Details'!$C$41:$H$117,MATCH('Envelope Details'!$P$15,OpeningDetails[[#Headers],[Name]:[Glass height (m)]],0),0),"")</f>
        <v/>
      </c>
      <c r="Q52" s="101" t="str">
        <f t="shared" si="25"/>
        <v/>
      </c>
      <c r="R52" s="238" t="str">
        <f t="shared" si="26"/>
        <v/>
      </c>
      <c r="S52" s="101" t="str">
        <f t="shared" si="27"/>
        <v/>
      </c>
      <c r="T52" s="238" t="str">
        <f t="shared" si="28"/>
        <v/>
      </c>
    </row>
    <row r="53" spans="2:20" ht="15.6" x14ac:dyDescent="0.3">
      <c r="B53" s="194"/>
      <c r="C53" s="192"/>
      <c r="D53" s="193"/>
      <c r="E53" s="36" t="str">
        <f>IFERROR(VLOOKUP($C53,'General Details'!$C$41:$H$117,MATCH('Envelope Details'!$E$15,OpeningDetails[[#Headers],[Name]:[Glass height (m)]],0),0),"")</f>
        <v/>
      </c>
      <c r="F53" s="36" t="str">
        <f>IFERROR(VLOOKUP($C53,'General Details'!$C$41:$H$117,MATCH('Envelope Details'!$F$15,OpeningDetails[[#Headers],[Name]:[Glass height (m)]],0),0),"")</f>
        <v/>
      </c>
      <c r="G53" s="193"/>
      <c r="H53" s="193"/>
      <c r="I53" s="193"/>
      <c r="J53" s="193"/>
      <c r="K53" s="193"/>
      <c r="L53" s="193"/>
      <c r="M53" s="101" t="str">
        <f t="shared" si="23"/>
        <v/>
      </c>
      <c r="N53" s="101" t="str">
        <f t="shared" si="24"/>
        <v/>
      </c>
      <c r="O53" s="237" t="str">
        <f>IFERROR(VLOOKUP($C53,'General Details'!$C$41:$H$117,MATCH('Envelope Details'!$O$15,OpeningDetails[[#Headers],[Name]:[Glass height (m)]],0),0),"")</f>
        <v/>
      </c>
      <c r="P53" s="101" t="str">
        <f>IFERROR(VLOOKUP($C53,'General Details'!$C$41:$H$117,MATCH('Envelope Details'!$P$15,OpeningDetails[[#Headers],[Name]:[Glass height (m)]],0),0),"")</f>
        <v/>
      </c>
      <c r="Q53" s="101" t="str">
        <f t="shared" si="25"/>
        <v/>
      </c>
      <c r="R53" s="238" t="str">
        <f t="shared" si="26"/>
        <v/>
      </c>
      <c r="S53" s="101" t="str">
        <f t="shared" si="27"/>
        <v/>
      </c>
      <c r="T53" s="238" t="str">
        <f t="shared" si="28"/>
        <v/>
      </c>
    </row>
    <row r="54" spans="2:20" ht="15.6" x14ac:dyDescent="0.3">
      <c r="B54" s="194"/>
      <c r="C54" s="192"/>
      <c r="D54" s="193"/>
      <c r="E54" s="36" t="str">
        <f>IFERROR(VLOOKUP($C54,'General Details'!$C$41:$H$117,MATCH('Envelope Details'!$E$15,OpeningDetails[[#Headers],[Name]:[Glass height (m)]],0),0),"")</f>
        <v/>
      </c>
      <c r="F54" s="36" t="str">
        <f>IFERROR(VLOOKUP($C54,'General Details'!$C$41:$H$117,MATCH('Envelope Details'!$F$15,OpeningDetails[[#Headers],[Name]:[Glass height (m)]],0),0),"")</f>
        <v/>
      </c>
      <c r="G54" s="193"/>
      <c r="H54" s="193"/>
      <c r="I54" s="193"/>
      <c r="J54" s="193"/>
      <c r="K54" s="193"/>
      <c r="L54" s="193"/>
      <c r="M54" s="101" t="str">
        <f t="shared" si="23"/>
        <v/>
      </c>
      <c r="N54" s="101" t="str">
        <f t="shared" si="24"/>
        <v/>
      </c>
      <c r="O54" s="237" t="str">
        <f>IFERROR(VLOOKUP($C54,'General Details'!$C$41:$H$117,MATCH('Envelope Details'!$O$15,OpeningDetails[[#Headers],[Name]:[Glass height (m)]],0),0),"")</f>
        <v/>
      </c>
      <c r="P54" s="101" t="str">
        <f>IFERROR(VLOOKUP($C54,'General Details'!$C$41:$H$117,MATCH('Envelope Details'!$P$15,OpeningDetails[[#Headers],[Name]:[Glass height (m)]],0),0),"")</f>
        <v/>
      </c>
      <c r="Q54" s="101" t="str">
        <f t="shared" si="25"/>
        <v/>
      </c>
      <c r="R54" s="238" t="str">
        <f t="shared" si="26"/>
        <v/>
      </c>
      <c r="S54" s="101" t="str">
        <f t="shared" si="27"/>
        <v/>
      </c>
      <c r="T54" s="238" t="str">
        <f t="shared" si="28"/>
        <v/>
      </c>
    </row>
    <row r="55" spans="2:20" ht="15.6" x14ac:dyDescent="0.3">
      <c r="B55" s="194"/>
      <c r="C55" s="192"/>
      <c r="D55" s="193"/>
      <c r="E55" s="36" t="str">
        <f>IFERROR(VLOOKUP($C55,'General Details'!$C$41:$H$117,MATCH('Envelope Details'!$E$15,OpeningDetails[[#Headers],[Name]:[Glass height (m)]],0),0),"")</f>
        <v/>
      </c>
      <c r="F55" s="36" t="str">
        <f>IFERROR(VLOOKUP($C55,'General Details'!$C$41:$H$117,MATCH('Envelope Details'!$F$15,OpeningDetails[[#Headers],[Name]:[Glass height (m)]],0),0),"")</f>
        <v/>
      </c>
      <c r="G55" s="193"/>
      <c r="H55" s="193"/>
      <c r="I55" s="193"/>
      <c r="J55" s="193"/>
      <c r="K55" s="193"/>
      <c r="L55" s="193"/>
      <c r="M55" s="101" t="str">
        <f t="shared" si="23"/>
        <v/>
      </c>
      <c r="N55" s="101" t="str">
        <f t="shared" si="24"/>
        <v/>
      </c>
      <c r="O55" s="237" t="str">
        <f>IFERROR(VLOOKUP($C55,'General Details'!$C$41:$H$117,MATCH('Envelope Details'!$O$15,OpeningDetails[[#Headers],[Name]:[Glass height (m)]],0),0),"")</f>
        <v/>
      </c>
      <c r="P55" s="101" t="str">
        <f>IFERROR(VLOOKUP($C55,'General Details'!$C$41:$H$117,MATCH('Envelope Details'!$P$15,OpeningDetails[[#Headers],[Name]:[Glass height (m)]],0),0),"")</f>
        <v/>
      </c>
      <c r="Q55" s="101" t="str">
        <f t="shared" si="25"/>
        <v/>
      </c>
      <c r="R55" s="238" t="str">
        <f t="shared" si="26"/>
        <v/>
      </c>
      <c r="S55" s="101" t="str">
        <f t="shared" si="27"/>
        <v/>
      </c>
      <c r="T55" s="238" t="str">
        <f t="shared" si="28"/>
        <v/>
      </c>
    </row>
    <row r="56" spans="2:20" ht="15.6" x14ac:dyDescent="0.3">
      <c r="B56" s="194"/>
      <c r="C56" s="192"/>
      <c r="D56" s="193"/>
      <c r="E56" s="36" t="str">
        <f>IFERROR(VLOOKUP($C56,'General Details'!$C$41:$H$117,MATCH('Envelope Details'!$E$15,OpeningDetails[[#Headers],[Name]:[Glass height (m)]],0),0),"")</f>
        <v/>
      </c>
      <c r="F56" s="36" t="str">
        <f>IFERROR(VLOOKUP($C56,'General Details'!$C$41:$H$117,MATCH('Envelope Details'!$F$15,OpeningDetails[[#Headers],[Name]:[Glass height (m)]],0),0),"")</f>
        <v/>
      </c>
      <c r="G56" s="193"/>
      <c r="H56" s="193"/>
      <c r="I56" s="193"/>
      <c r="J56" s="193"/>
      <c r="K56" s="193"/>
      <c r="L56" s="193"/>
      <c r="M56" s="101" t="str">
        <f t="shared" si="23"/>
        <v/>
      </c>
      <c r="N56" s="101" t="str">
        <f t="shared" si="24"/>
        <v/>
      </c>
      <c r="O56" s="237" t="str">
        <f>IFERROR(VLOOKUP($C56,'General Details'!$C$41:$H$117,MATCH('Envelope Details'!$O$15,OpeningDetails[[#Headers],[Name]:[Glass height (m)]],0),0),"")</f>
        <v/>
      </c>
      <c r="P56" s="101" t="str">
        <f>IFERROR(VLOOKUP($C56,'General Details'!$C$41:$H$117,MATCH('Envelope Details'!$P$15,OpeningDetails[[#Headers],[Name]:[Glass height (m)]],0),0),"")</f>
        <v/>
      </c>
      <c r="Q56" s="101" t="str">
        <f t="shared" si="25"/>
        <v/>
      </c>
      <c r="R56" s="238" t="str">
        <f t="shared" si="26"/>
        <v/>
      </c>
      <c r="S56" s="101" t="str">
        <f t="shared" si="27"/>
        <v/>
      </c>
      <c r="T56" s="238" t="str">
        <f t="shared" si="28"/>
        <v/>
      </c>
    </row>
    <row r="57" spans="2:20" ht="15.6" x14ac:dyDescent="0.3">
      <c r="B57" s="194"/>
      <c r="C57" s="192"/>
      <c r="D57" s="193"/>
      <c r="E57" s="36" t="str">
        <f>IFERROR(VLOOKUP($C57,'General Details'!$C$41:$H$117,MATCH('Envelope Details'!$E$15,OpeningDetails[[#Headers],[Name]:[Glass height (m)]],0),0),"")</f>
        <v/>
      </c>
      <c r="F57" s="36" t="str">
        <f>IFERROR(VLOOKUP($C57,'General Details'!$C$41:$H$117,MATCH('Envelope Details'!$F$15,OpeningDetails[[#Headers],[Name]:[Glass height (m)]],0),0),"")</f>
        <v/>
      </c>
      <c r="G57" s="193"/>
      <c r="H57" s="193"/>
      <c r="I57" s="193"/>
      <c r="J57" s="193"/>
      <c r="K57" s="193"/>
      <c r="L57" s="193"/>
      <c r="M57" s="101" t="str">
        <f t="shared" si="23"/>
        <v/>
      </c>
      <c r="N57" s="101" t="str">
        <f t="shared" si="24"/>
        <v/>
      </c>
      <c r="O57" s="237" t="str">
        <f>IFERROR(VLOOKUP($C57,'General Details'!$C$41:$H$117,MATCH('Envelope Details'!$O$15,OpeningDetails[[#Headers],[Name]:[Glass height (m)]],0),0),"")</f>
        <v/>
      </c>
      <c r="P57" s="101" t="str">
        <f>IFERROR(VLOOKUP($C57,'General Details'!$C$41:$H$117,MATCH('Envelope Details'!$P$15,OpeningDetails[[#Headers],[Name]:[Glass height (m)]],0),0),"")</f>
        <v/>
      </c>
      <c r="Q57" s="101" t="str">
        <f t="shared" si="25"/>
        <v/>
      </c>
      <c r="R57" s="238" t="str">
        <f t="shared" si="26"/>
        <v/>
      </c>
      <c r="S57" s="101" t="str">
        <f t="shared" si="27"/>
        <v/>
      </c>
      <c r="T57" s="238" t="str">
        <f t="shared" si="28"/>
        <v/>
      </c>
    </row>
    <row r="58" spans="2:20" ht="15.6" x14ac:dyDescent="0.3">
      <c r="B58" s="194"/>
      <c r="C58" s="192"/>
      <c r="D58" s="193"/>
      <c r="E58" s="36" t="str">
        <f>IFERROR(VLOOKUP($C58,'General Details'!$C$41:$H$117,MATCH('Envelope Details'!$E$15,OpeningDetails[[#Headers],[Name]:[Glass height (m)]],0),0),"")</f>
        <v/>
      </c>
      <c r="F58" s="36" t="str">
        <f>IFERROR(VLOOKUP($C58,'General Details'!$C$41:$H$117,MATCH('Envelope Details'!$F$15,OpeningDetails[[#Headers],[Name]:[Glass height (m)]],0),0),"")</f>
        <v/>
      </c>
      <c r="G58" s="193"/>
      <c r="H58" s="193"/>
      <c r="I58" s="193"/>
      <c r="J58" s="193"/>
      <c r="K58" s="193"/>
      <c r="L58" s="193"/>
      <c r="M58" s="101" t="str">
        <f t="shared" si="23"/>
        <v/>
      </c>
      <c r="N58" s="101" t="str">
        <f t="shared" si="24"/>
        <v/>
      </c>
      <c r="O58" s="237" t="str">
        <f>IFERROR(VLOOKUP($C58,'General Details'!$C$41:$H$117,MATCH('Envelope Details'!$O$15,OpeningDetails[[#Headers],[Name]:[Glass height (m)]],0),0),"")</f>
        <v/>
      </c>
      <c r="P58" s="101" t="str">
        <f>IFERROR(VLOOKUP($C58,'General Details'!$C$41:$H$117,MATCH('Envelope Details'!$P$15,OpeningDetails[[#Headers],[Name]:[Glass height (m)]],0),0),"")</f>
        <v/>
      </c>
      <c r="Q58" s="101" t="str">
        <f t="shared" si="25"/>
        <v/>
      </c>
      <c r="R58" s="238" t="str">
        <f t="shared" si="26"/>
        <v/>
      </c>
      <c r="S58" s="101" t="str">
        <f t="shared" si="27"/>
        <v/>
      </c>
      <c r="T58" s="238" t="str">
        <f t="shared" si="28"/>
        <v/>
      </c>
    </row>
    <row r="59" spans="2:20" ht="15.6" x14ac:dyDescent="0.3">
      <c r="B59" s="194"/>
      <c r="C59" s="192"/>
      <c r="D59" s="193"/>
      <c r="E59" s="36" t="str">
        <f>IFERROR(VLOOKUP($C59,'General Details'!$C$41:$H$117,MATCH('Envelope Details'!$E$15,OpeningDetails[[#Headers],[Name]:[Glass height (m)]],0),0),"")</f>
        <v/>
      </c>
      <c r="F59" s="36" t="str">
        <f>IFERROR(VLOOKUP($C59,'General Details'!$C$41:$H$117,MATCH('Envelope Details'!$F$15,OpeningDetails[[#Headers],[Name]:[Glass height (m)]],0),0),"")</f>
        <v/>
      </c>
      <c r="G59" s="193"/>
      <c r="H59" s="193"/>
      <c r="I59" s="193"/>
      <c r="J59" s="193"/>
      <c r="K59" s="193"/>
      <c r="L59" s="193"/>
      <c r="M59" s="101" t="str">
        <f t="shared" si="23"/>
        <v/>
      </c>
      <c r="N59" s="101" t="str">
        <f t="shared" si="24"/>
        <v/>
      </c>
      <c r="O59" s="237" t="str">
        <f>IFERROR(VLOOKUP($C59,'General Details'!$C$41:$H$117,MATCH('Envelope Details'!$O$15,OpeningDetails[[#Headers],[Name]:[Glass height (m)]],0),0),"")</f>
        <v/>
      </c>
      <c r="P59" s="101" t="str">
        <f>IFERROR(VLOOKUP($C59,'General Details'!$C$41:$H$117,MATCH('Envelope Details'!$P$15,OpeningDetails[[#Headers],[Name]:[Glass height (m)]],0),0),"")</f>
        <v/>
      </c>
      <c r="Q59" s="101" t="str">
        <f t="shared" si="25"/>
        <v/>
      </c>
      <c r="R59" s="238" t="str">
        <f t="shared" si="26"/>
        <v/>
      </c>
      <c r="S59" s="101" t="str">
        <f t="shared" si="27"/>
        <v/>
      </c>
      <c r="T59" s="238" t="str">
        <f t="shared" si="28"/>
        <v/>
      </c>
    </row>
    <row r="60" spans="2:20" ht="15.6" x14ac:dyDescent="0.3">
      <c r="B60" s="194"/>
      <c r="C60" s="192"/>
      <c r="D60" s="193"/>
      <c r="E60" s="36" t="str">
        <f>IFERROR(VLOOKUP($C60,'General Details'!$C$41:$H$117,MATCH('Envelope Details'!$E$15,OpeningDetails[[#Headers],[Name]:[Glass height (m)]],0),0),"")</f>
        <v/>
      </c>
      <c r="F60" s="36" t="str">
        <f>IFERROR(VLOOKUP($C60,'General Details'!$C$41:$H$117,MATCH('Envelope Details'!$F$15,OpeningDetails[[#Headers],[Name]:[Glass height (m)]],0),0),"")</f>
        <v/>
      </c>
      <c r="G60" s="193"/>
      <c r="H60" s="193"/>
      <c r="I60" s="193"/>
      <c r="J60" s="193"/>
      <c r="K60" s="193"/>
      <c r="L60" s="193"/>
      <c r="M60" s="101" t="str">
        <f t="shared" si="23"/>
        <v/>
      </c>
      <c r="N60" s="101" t="str">
        <f t="shared" si="24"/>
        <v/>
      </c>
      <c r="O60" s="237" t="str">
        <f>IFERROR(VLOOKUP($C60,'General Details'!$C$41:$H$117,MATCH('Envelope Details'!$O$15,OpeningDetails[[#Headers],[Name]:[Glass height (m)]],0),0),"")</f>
        <v/>
      </c>
      <c r="P60" s="101" t="str">
        <f>IFERROR(VLOOKUP($C60,'General Details'!$C$41:$H$117,MATCH('Envelope Details'!$P$15,OpeningDetails[[#Headers],[Name]:[Glass height (m)]],0),0),"")</f>
        <v/>
      </c>
      <c r="Q60" s="101" t="str">
        <f t="shared" si="25"/>
        <v/>
      </c>
      <c r="R60" s="238" t="str">
        <f t="shared" si="26"/>
        <v/>
      </c>
      <c r="S60" s="101" t="str">
        <f t="shared" si="27"/>
        <v/>
      </c>
      <c r="T60" s="238" t="str">
        <f t="shared" si="28"/>
        <v/>
      </c>
    </row>
    <row r="61" spans="2:20" ht="15.6" x14ac:dyDescent="0.3">
      <c r="B61" s="194"/>
      <c r="C61" s="192"/>
      <c r="D61" s="193"/>
      <c r="E61" s="36" t="str">
        <f>IFERROR(VLOOKUP($C61,'General Details'!$C$41:$H$117,MATCH('Envelope Details'!$E$15,OpeningDetails[[#Headers],[Name]:[Glass height (m)]],0),0),"")</f>
        <v/>
      </c>
      <c r="F61" s="36" t="str">
        <f>IFERROR(VLOOKUP($C61,'General Details'!$C$41:$H$117,MATCH('Envelope Details'!$F$15,OpeningDetails[[#Headers],[Name]:[Glass height (m)]],0),0),"")</f>
        <v/>
      </c>
      <c r="G61" s="193"/>
      <c r="H61" s="193"/>
      <c r="I61" s="193"/>
      <c r="J61" s="193"/>
      <c r="K61" s="193"/>
      <c r="L61" s="193"/>
      <c r="M61" s="101" t="str">
        <f t="shared" si="23"/>
        <v/>
      </c>
      <c r="N61" s="101" t="str">
        <f t="shared" si="24"/>
        <v/>
      </c>
      <c r="O61" s="237" t="str">
        <f>IFERROR(VLOOKUP($C61,'General Details'!$C$41:$H$117,MATCH('Envelope Details'!$O$15,OpeningDetails[[#Headers],[Name]:[Glass height (m)]],0),0),"")</f>
        <v/>
      </c>
      <c r="P61" s="101" t="str">
        <f>IFERROR(VLOOKUP($C61,'General Details'!$C$41:$H$117,MATCH('Envelope Details'!$P$15,OpeningDetails[[#Headers],[Name]:[Glass height (m)]],0),0),"")</f>
        <v/>
      </c>
      <c r="Q61" s="101" t="str">
        <f t="shared" si="25"/>
        <v/>
      </c>
      <c r="R61" s="238" t="str">
        <f t="shared" si="26"/>
        <v/>
      </c>
      <c r="S61" s="101" t="str">
        <f t="shared" si="27"/>
        <v/>
      </c>
      <c r="T61" s="238" t="str">
        <f t="shared" si="28"/>
        <v/>
      </c>
    </row>
    <row r="62" spans="2:20" ht="15.6" x14ac:dyDescent="0.3">
      <c r="B62" s="194"/>
      <c r="C62" s="192"/>
      <c r="D62" s="193"/>
      <c r="E62" s="36" t="str">
        <f>IFERROR(VLOOKUP($C62,'General Details'!$C$41:$H$117,MATCH('Envelope Details'!$E$15,OpeningDetails[[#Headers],[Name]:[Glass height (m)]],0),0),"")</f>
        <v/>
      </c>
      <c r="F62" s="36" t="str">
        <f>IFERROR(VLOOKUP($C62,'General Details'!$C$41:$H$117,MATCH('Envelope Details'!$F$15,OpeningDetails[[#Headers],[Name]:[Glass height (m)]],0),0),"")</f>
        <v/>
      </c>
      <c r="G62" s="193"/>
      <c r="H62" s="193"/>
      <c r="I62" s="193"/>
      <c r="J62" s="193"/>
      <c r="K62" s="193"/>
      <c r="L62" s="193"/>
      <c r="M62" s="101" t="str">
        <f t="shared" si="23"/>
        <v/>
      </c>
      <c r="N62" s="101" t="str">
        <f t="shared" si="24"/>
        <v/>
      </c>
      <c r="O62" s="237" t="str">
        <f>IFERROR(VLOOKUP($C62,'General Details'!$C$41:$H$117,MATCH('Envelope Details'!$O$15,OpeningDetails[[#Headers],[Name]:[Glass height (m)]],0),0),"")</f>
        <v/>
      </c>
      <c r="P62" s="101" t="str">
        <f>IFERROR(VLOOKUP($C62,'General Details'!$C$41:$H$117,MATCH('Envelope Details'!$P$15,OpeningDetails[[#Headers],[Name]:[Glass height (m)]],0),0),"")</f>
        <v/>
      </c>
      <c r="Q62" s="101" t="str">
        <f t="shared" si="25"/>
        <v/>
      </c>
      <c r="R62" s="238" t="str">
        <f t="shared" si="26"/>
        <v/>
      </c>
      <c r="S62" s="101" t="str">
        <f t="shared" si="27"/>
        <v/>
      </c>
      <c r="T62" s="238" t="str">
        <f t="shared" si="28"/>
        <v/>
      </c>
    </row>
    <row r="63" spans="2:20" ht="15.6" x14ac:dyDescent="0.3">
      <c r="B63" s="194"/>
      <c r="C63" s="192"/>
      <c r="D63" s="193"/>
      <c r="E63" s="36" t="str">
        <f>IFERROR(VLOOKUP($C63,'General Details'!$C$41:$H$117,MATCH('Envelope Details'!$E$15,OpeningDetails[[#Headers],[Name]:[Glass height (m)]],0),0),"")</f>
        <v/>
      </c>
      <c r="F63" s="36" t="str">
        <f>IFERROR(VLOOKUP($C63,'General Details'!$C$41:$H$117,MATCH('Envelope Details'!$F$15,OpeningDetails[[#Headers],[Name]:[Glass height (m)]],0),0),"")</f>
        <v/>
      </c>
      <c r="G63" s="193"/>
      <c r="H63" s="193"/>
      <c r="I63" s="193"/>
      <c r="J63" s="193"/>
      <c r="K63" s="193"/>
      <c r="L63" s="193"/>
      <c r="M63" s="101" t="str">
        <f t="shared" si="23"/>
        <v/>
      </c>
      <c r="N63" s="101" t="str">
        <f t="shared" si="24"/>
        <v/>
      </c>
      <c r="O63" s="237" t="str">
        <f>IFERROR(VLOOKUP($C63,'General Details'!$C$41:$H$117,MATCH('Envelope Details'!$O$15,OpeningDetails[[#Headers],[Name]:[Glass height (m)]],0),0),"")</f>
        <v/>
      </c>
      <c r="P63" s="101" t="str">
        <f>IFERROR(VLOOKUP($C63,'General Details'!$C$41:$H$117,MATCH('Envelope Details'!$P$15,OpeningDetails[[#Headers],[Name]:[Glass height (m)]],0),0),"")</f>
        <v/>
      </c>
      <c r="Q63" s="101" t="str">
        <f t="shared" si="25"/>
        <v/>
      </c>
      <c r="R63" s="238" t="str">
        <f t="shared" si="26"/>
        <v/>
      </c>
      <c r="S63" s="101" t="str">
        <f t="shared" si="27"/>
        <v/>
      </c>
      <c r="T63" s="238" t="str">
        <f t="shared" si="28"/>
        <v/>
      </c>
    </row>
    <row r="64" spans="2:20" ht="15.6" x14ac:dyDescent="0.3">
      <c r="B64" s="194"/>
      <c r="C64" s="192"/>
      <c r="D64" s="193"/>
      <c r="E64" s="36" t="str">
        <f>IFERROR(VLOOKUP($C64,'General Details'!$C$41:$H$117,MATCH('Envelope Details'!$E$15,OpeningDetails[[#Headers],[Name]:[Glass height (m)]],0),0),"")</f>
        <v/>
      </c>
      <c r="F64" s="36" t="str">
        <f>IFERROR(VLOOKUP($C64,'General Details'!$C$41:$H$117,MATCH('Envelope Details'!$F$15,OpeningDetails[[#Headers],[Name]:[Glass height (m)]],0),0),"")</f>
        <v/>
      </c>
      <c r="G64" s="193"/>
      <c r="H64" s="193"/>
      <c r="I64" s="193"/>
      <c r="J64" s="193"/>
      <c r="K64" s="193"/>
      <c r="L64" s="193"/>
      <c r="M64" s="101" t="str">
        <f t="shared" si="23"/>
        <v/>
      </c>
      <c r="N64" s="101" t="str">
        <f t="shared" si="24"/>
        <v/>
      </c>
      <c r="O64" s="237" t="str">
        <f>IFERROR(VLOOKUP($C64,'General Details'!$C$41:$H$117,MATCH('Envelope Details'!$O$15,OpeningDetails[[#Headers],[Name]:[Glass height (m)]],0),0),"")</f>
        <v/>
      </c>
      <c r="P64" s="101" t="str">
        <f>IFERROR(VLOOKUP($C64,'General Details'!$C$41:$H$117,MATCH('Envelope Details'!$P$15,OpeningDetails[[#Headers],[Name]:[Glass height (m)]],0),0),"")</f>
        <v/>
      </c>
      <c r="Q64" s="101" t="str">
        <f t="shared" si="25"/>
        <v/>
      </c>
      <c r="R64" s="238" t="str">
        <f t="shared" si="26"/>
        <v/>
      </c>
      <c r="S64" s="101" t="str">
        <f t="shared" si="27"/>
        <v/>
      </c>
      <c r="T64" s="238" t="str">
        <f t="shared" si="28"/>
        <v/>
      </c>
    </row>
    <row r="65" spans="2:20" ht="15.6" x14ac:dyDescent="0.3">
      <c r="B65" s="194"/>
      <c r="C65" s="190"/>
      <c r="D65" s="193"/>
      <c r="E65" s="36" t="str">
        <f>IFERROR(VLOOKUP($C65,'General Details'!$C$41:$H$117,MATCH('Envelope Details'!$E$15,OpeningDetails[[#Headers],[Name]:[Glass height (m)]],0),0),"")</f>
        <v/>
      </c>
      <c r="F65" s="36" t="str">
        <f>IFERROR(VLOOKUP($C65,'General Details'!$C$41:$H$117,MATCH('Envelope Details'!$F$15,OpeningDetails[[#Headers],[Name]:[Glass height (m)]],0),0),"")</f>
        <v/>
      </c>
      <c r="G65" s="193"/>
      <c r="H65" s="193"/>
      <c r="I65" s="193"/>
      <c r="J65" s="193"/>
      <c r="K65" s="193"/>
      <c r="L65" s="193"/>
      <c r="M65" s="101" t="str">
        <f t="shared" si="17"/>
        <v/>
      </c>
      <c r="N65" s="101" t="str">
        <f t="shared" si="18"/>
        <v/>
      </c>
      <c r="O65" s="237" t="str">
        <f>IFERROR(VLOOKUP($C65,'General Details'!$C$41:$H$117,MATCH('Envelope Details'!$O$15,OpeningDetails[[#Headers],[Name]:[Glass height (m)]],0),0),"")</f>
        <v/>
      </c>
      <c r="P65" s="101" t="str">
        <f>IFERROR(VLOOKUP($C65,'General Details'!$C$41:$H$117,MATCH('Envelope Details'!$P$15,OpeningDetails[[#Headers],[Name]:[Glass height (m)]],0),0),"")</f>
        <v/>
      </c>
      <c r="Q65" s="101" t="str">
        <f t="shared" si="19"/>
        <v/>
      </c>
      <c r="R65" s="238" t="str">
        <f t="shared" si="20"/>
        <v/>
      </c>
      <c r="S65" s="101" t="str">
        <f t="shared" si="21"/>
        <v/>
      </c>
      <c r="T65" s="238" t="str">
        <f t="shared" si="22"/>
        <v/>
      </c>
    </row>
    <row r="66" spans="2:20" ht="15.6" x14ac:dyDescent="0.3">
      <c r="B66" s="194"/>
      <c r="C66" s="190"/>
      <c r="D66" s="193"/>
      <c r="E66" s="36" t="str">
        <f>IFERROR(VLOOKUP($C66,'General Details'!$C$41:$H$117,MATCH('Envelope Details'!$E$15,OpeningDetails[[#Headers],[Name]:[Glass height (m)]],0),0),"")</f>
        <v/>
      </c>
      <c r="F66" s="36" t="str">
        <f>IFERROR(VLOOKUP($C66,'General Details'!$C$41:$H$117,MATCH('Envelope Details'!$F$15,OpeningDetails[[#Headers],[Name]:[Glass height (m)]],0),0),"")</f>
        <v/>
      </c>
      <c r="G66" s="193"/>
      <c r="H66" s="193"/>
      <c r="I66" s="193"/>
      <c r="J66" s="193"/>
      <c r="K66" s="193"/>
      <c r="L66" s="193"/>
      <c r="M66" s="101" t="str">
        <f t="shared" si="17"/>
        <v/>
      </c>
      <c r="N66" s="101" t="str">
        <f t="shared" si="18"/>
        <v/>
      </c>
      <c r="O66" s="237" t="str">
        <f>IFERROR(VLOOKUP($C66,'General Details'!$C$41:$H$117,MATCH('Envelope Details'!$O$15,OpeningDetails[[#Headers],[Name]:[Glass height (m)]],0),0),"")</f>
        <v/>
      </c>
      <c r="P66" s="101" t="str">
        <f>IFERROR(VLOOKUP($C66,'General Details'!$C$41:$H$117,MATCH('Envelope Details'!$P$15,OpeningDetails[[#Headers],[Name]:[Glass height (m)]],0),0),"")</f>
        <v/>
      </c>
      <c r="Q66" s="101" t="str">
        <f t="shared" si="19"/>
        <v/>
      </c>
      <c r="R66" s="238" t="str">
        <f t="shared" si="20"/>
        <v/>
      </c>
      <c r="S66" s="101" t="str">
        <f t="shared" si="21"/>
        <v/>
      </c>
      <c r="T66" s="238" t="str">
        <f t="shared" si="22"/>
        <v/>
      </c>
    </row>
    <row r="67" spans="2:20" ht="15.6" x14ac:dyDescent="0.3">
      <c r="B67" s="194"/>
      <c r="C67" s="190"/>
      <c r="D67" s="193"/>
      <c r="E67" s="36" t="str">
        <f>IFERROR(VLOOKUP($C67,'General Details'!$C$41:$H$117,MATCH('Envelope Details'!$E$15,OpeningDetails[[#Headers],[Name]:[Glass height (m)]],0),0),"")</f>
        <v/>
      </c>
      <c r="F67" s="36" t="str">
        <f>IFERROR(VLOOKUP($C67,'General Details'!$C$41:$H$117,MATCH('Envelope Details'!$F$15,OpeningDetails[[#Headers],[Name]:[Glass height (m)]],0),0),"")</f>
        <v/>
      </c>
      <c r="G67" s="193"/>
      <c r="H67" s="193"/>
      <c r="I67" s="193"/>
      <c r="J67" s="193"/>
      <c r="K67" s="193"/>
      <c r="L67" s="193"/>
      <c r="M67" s="101" t="str">
        <f t="shared" si="17"/>
        <v/>
      </c>
      <c r="N67" s="101" t="str">
        <f t="shared" si="18"/>
        <v/>
      </c>
      <c r="O67" s="237" t="str">
        <f>IFERROR(VLOOKUP($C67,'General Details'!$C$41:$H$117,MATCH('Envelope Details'!$O$15,OpeningDetails[[#Headers],[Name]:[Glass height (m)]],0),0),"")</f>
        <v/>
      </c>
      <c r="P67" s="101" t="str">
        <f>IFERROR(VLOOKUP($C67,'General Details'!$C$41:$H$117,MATCH('Envelope Details'!$P$15,OpeningDetails[[#Headers],[Name]:[Glass height (m)]],0),0),"")</f>
        <v/>
      </c>
      <c r="Q67" s="101" t="str">
        <f t="shared" si="19"/>
        <v/>
      </c>
      <c r="R67" s="238" t="str">
        <f t="shared" si="20"/>
        <v/>
      </c>
      <c r="S67" s="101" t="str">
        <f t="shared" si="21"/>
        <v/>
      </c>
      <c r="T67" s="238" t="str">
        <f t="shared" si="22"/>
        <v/>
      </c>
    </row>
    <row r="68" spans="2:20" ht="15.6" x14ac:dyDescent="0.3">
      <c r="B68" s="194"/>
      <c r="C68" s="190"/>
      <c r="D68" s="193"/>
      <c r="E68" s="36" t="str">
        <f>IFERROR(VLOOKUP($C68,'General Details'!$C$41:$H$117,MATCH('Envelope Details'!$E$15,OpeningDetails[[#Headers],[Name]:[Glass height (m)]],0),0),"")</f>
        <v/>
      </c>
      <c r="F68" s="36" t="str">
        <f>IFERROR(VLOOKUP($C68,'General Details'!$C$41:$H$117,MATCH('Envelope Details'!$F$15,OpeningDetails[[#Headers],[Name]:[Glass height (m)]],0),0),"")</f>
        <v/>
      </c>
      <c r="G68" s="193"/>
      <c r="H68" s="193"/>
      <c r="I68" s="193"/>
      <c r="J68" s="193"/>
      <c r="K68" s="193"/>
      <c r="L68" s="193"/>
      <c r="M68" s="101" t="str">
        <f t="shared" si="17"/>
        <v/>
      </c>
      <c r="N68" s="101" t="str">
        <f t="shared" si="18"/>
        <v/>
      </c>
      <c r="O68" s="237" t="str">
        <f>IFERROR(VLOOKUP($C68,'General Details'!$C$41:$H$117,MATCH('Envelope Details'!$O$15,OpeningDetails[[#Headers],[Name]:[Glass height (m)]],0),0),"")</f>
        <v/>
      </c>
      <c r="P68" s="101" t="str">
        <f>IFERROR(VLOOKUP($C68,'General Details'!$C$41:$H$117,MATCH('Envelope Details'!$P$15,OpeningDetails[[#Headers],[Name]:[Glass height (m)]],0),0),"")</f>
        <v/>
      </c>
      <c r="Q68" s="101" t="str">
        <f t="shared" si="19"/>
        <v/>
      </c>
      <c r="R68" s="238" t="str">
        <f t="shared" si="20"/>
        <v/>
      </c>
      <c r="S68" s="101" t="str">
        <f t="shared" si="21"/>
        <v/>
      </c>
      <c r="T68" s="238" t="str">
        <f t="shared" si="22"/>
        <v/>
      </c>
    </row>
    <row r="69" spans="2:20" ht="15.6" x14ac:dyDescent="0.3">
      <c r="B69" s="194"/>
      <c r="C69" s="190"/>
      <c r="D69" s="193"/>
      <c r="E69" s="36" t="str">
        <f>IFERROR(VLOOKUP($C69,'General Details'!$C$41:$H$117,MATCH('Envelope Details'!$E$15,OpeningDetails[[#Headers],[Name]:[Glass height (m)]],0),0),"")</f>
        <v/>
      </c>
      <c r="F69" s="36" t="str">
        <f>IFERROR(VLOOKUP($C69,'General Details'!$C$41:$H$117,MATCH('Envelope Details'!$F$15,OpeningDetails[[#Headers],[Name]:[Glass height (m)]],0),0),"")</f>
        <v/>
      </c>
      <c r="G69" s="193"/>
      <c r="H69" s="193"/>
      <c r="I69" s="193"/>
      <c r="J69" s="193"/>
      <c r="K69" s="193"/>
      <c r="L69" s="193"/>
      <c r="M69" s="101" t="str">
        <f t="shared" si="17"/>
        <v/>
      </c>
      <c r="N69" s="101" t="str">
        <f t="shared" si="18"/>
        <v/>
      </c>
      <c r="O69" s="237" t="str">
        <f>IFERROR(VLOOKUP($C69,'General Details'!$C$41:$H$117,MATCH('Envelope Details'!$O$15,OpeningDetails[[#Headers],[Name]:[Glass height (m)]],0),0),"")</f>
        <v/>
      </c>
      <c r="P69" s="101" t="str">
        <f>IFERROR(VLOOKUP($C69,'General Details'!$C$41:$H$117,MATCH('Envelope Details'!$P$15,OpeningDetails[[#Headers],[Name]:[Glass height (m)]],0),0),"")</f>
        <v/>
      </c>
      <c r="Q69" s="101" t="str">
        <f t="shared" si="19"/>
        <v/>
      </c>
      <c r="R69" s="238" t="str">
        <f t="shared" si="20"/>
        <v/>
      </c>
      <c r="S69" s="101" t="str">
        <f t="shared" si="21"/>
        <v/>
      </c>
      <c r="T69" s="238" t="str">
        <f t="shared" si="22"/>
        <v/>
      </c>
    </row>
    <row r="70" spans="2:20" ht="15.6" x14ac:dyDescent="0.3">
      <c r="B70" s="194"/>
      <c r="C70" s="192"/>
      <c r="D70" s="193"/>
      <c r="E70" s="36" t="str">
        <f>IFERROR(VLOOKUP($C70,'General Details'!$C$41:$H$117,MATCH('Envelope Details'!$E$15,OpeningDetails[[#Headers],[Name]:[Glass height (m)]],0),0),"")</f>
        <v/>
      </c>
      <c r="F70" s="36" t="str">
        <f>IFERROR(VLOOKUP($C70,'General Details'!$C$41:$H$117,MATCH('Envelope Details'!$F$15,OpeningDetails[[#Headers],[Name]:[Glass height (m)]],0),0),"")</f>
        <v/>
      </c>
      <c r="G70" s="193"/>
      <c r="H70" s="193"/>
      <c r="I70" s="193"/>
      <c r="J70" s="193"/>
      <c r="K70" s="193"/>
      <c r="L70" s="193"/>
      <c r="M70" s="101" t="str">
        <f t="shared" ref="M70:M86" si="29">IFERROR(E70*F70,"")</f>
        <v/>
      </c>
      <c r="N70" s="101" t="str">
        <f t="shared" ref="N70:N86" si="30">IFERROR(M70*D70,"")</f>
        <v/>
      </c>
      <c r="O70" s="237" t="str">
        <f>IFERROR(VLOOKUP($C70,'General Details'!$C$41:$H$117,MATCH('Envelope Details'!$O$15,OpeningDetails[[#Headers],[Name]:[Glass height (m)]],0),0),"")</f>
        <v/>
      </c>
      <c r="P70" s="101" t="str">
        <f>IFERROR(VLOOKUP($C70,'General Details'!$C$41:$H$117,MATCH('Envelope Details'!$P$15,OpeningDetails[[#Headers],[Name]:[Glass height (m)]],0),0),"")</f>
        <v/>
      </c>
      <c r="Q70" s="101" t="str">
        <f t="shared" ref="Q70:Q86" si="31">IFERROR(O70*P70,"")</f>
        <v/>
      </c>
      <c r="R70" s="238" t="str">
        <f t="shared" ref="R70:R86" si="32">IFERROR(Q70*D70,"")</f>
        <v/>
      </c>
      <c r="S70" s="101" t="str">
        <f t="shared" ref="S70:S86" si="33">IFERROR(M70-Q70,"")</f>
        <v/>
      </c>
      <c r="T70" s="238" t="str">
        <f t="shared" ref="T70:T86" si="34">IFERROR(N70-R70,"")</f>
        <v/>
      </c>
    </row>
    <row r="71" spans="2:20" ht="15.6" x14ac:dyDescent="0.3">
      <c r="B71" s="194"/>
      <c r="C71" s="192"/>
      <c r="D71" s="193"/>
      <c r="E71" s="36" t="str">
        <f>IFERROR(VLOOKUP($C71,'General Details'!$C$41:$H$117,MATCH('Envelope Details'!$E$15,OpeningDetails[[#Headers],[Name]:[Glass height (m)]],0),0),"")</f>
        <v/>
      </c>
      <c r="F71" s="36" t="str">
        <f>IFERROR(VLOOKUP($C71,'General Details'!$C$41:$H$117,MATCH('Envelope Details'!$F$15,OpeningDetails[[#Headers],[Name]:[Glass height (m)]],0),0),"")</f>
        <v/>
      </c>
      <c r="G71" s="193"/>
      <c r="H71" s="193"/>
      <c r="I71" s="193"/>
      <c r="J71" s="193"/>
      <c r="K71" s="193"/>
      <c r="L71" s="193"/>
      <c r="M71" s="101" t="str">
        <f t="shared" si="29"/>
        <v/>
      </c>
      <c r="N71" s="101" t="str">
        <f t="shared" si="30"/>
        <v/>
      </c>
      <c r="O71" s="237" t="str">
        <f>IFERROR(VLOOKUP($C71,'General Details'!$C$41:$H$117,MATCH('Envelope Details'!$O$15,OpeningDetails[[#Headers],[Name]:[Glass height (m)]],0),0),"")</f>
        <v/>
      </c>
      <c r="P71" s="101" t="str">
        <f>IFERROR(VLOOKUP($C71,'General Details'!$C$41:$H$117,MATCH('Envelope Details'!$P$15,OpeningDetails[[#Headers],[Name]:[Glass height (m)]],0),0),"")</f>
        <v/>
      </c>
      <c r="Q71" s="101" t="str">
        <f t="shared" si="31"/>
        <v/>
      </c>
      <c r="R71" s="238" t="str">
        <f t="shared" si="32"/>
        <v/>
      </c>
      <c r="S71" s="101" t="str">
        <f t="shared" si="33"/>
        <v/>
      </c>
      <c r="T71" s="238" t="str">
        <f t="shared" si="34"/>
        <v/>
      </c>
    </row>
    <row r="72" spans="2:20" ht="15.6" x14ac:dyDescent="0.3">
      <c r="B72" s="194"/>
      <c r="C72" s="192"/>
      <c r="D72" s="193"/>
      <c r="E72" s="36" t="str">
        <f>IFERROR(VLOOKUP($C72,'General Details'!$C$41:$H$117,MATCH('Envelope Details'!$E$15,OpeningDetails[[#Headers],[Name]:[Glass height (m)]],0),0),"")</f>
        <v/>
      </c>
      <c r="F72" s="36" t="str">
        <f>IFERROR(VLOOKUP($C72,'General Details'!$C$41:$H$117,MATCH('Envelope Details'!$F$15,OpeningDetails[[#Headers],[Name]:[Glass height (m)]],0),0),"")</f>
        <v/>
      </c>
      <c r="G72" s="193"/>
      <c r="H72" s="193"/>
      <c r="I72" s="193"/>
      <c r="J72" s="193"/>
      <c r="K72" s="193"/>
      <c r="L72" s="193"/>
      <c r="M72" s="101" t="str">
        <f t="shared" si="29"/>
        <v/>
      </c>
      <c r="N72" s="101" t="str">
        <f t="shared" si="30"/>
        <v/>
      </c>
      <c r="O72" s="237" t="str">
        <f>IFERROR(VLOOKUP($C72,'General Details'!$C$41:$H$117,MATCH('Envelope Details'!$O$15,OpeningDetails[[#Headers],[Name]:[Glass height (m)]],0),0),"")</f>
        <v/>
      </c>
      <c r="P72" s="101" t="str">
        <f>IFERROR(VLOOKUP($C72,'General Details'!$C$41:$H$117,MATCH('Envelope Details'!$P$15,OpeningDetails[[#Headers],[Name]:[Glass height (m)]],0),0),"")</f>
        <v/>
      </c>
      <c r="Q72" s="101" t="str">
        <f t="shared" si="31"/>
        <v/>
      </c>
      <c r="R72" s="238" t="str">
        <f t="shared" si="32"/>
        <v/>
      </c>
      <c r="S72" s="101" t="str">
        <f t="shared" si="33"/>
        <v/>
      </c>
      <c r="T72" s="238" t="str">
        <f t="shared" si="34"/>
        <v/>
      </c>
    </row>
    <row r="73" spans="2:20" ht="15.6" x14ac:dyDescent="0.3">
      <c r="B73" s="194"/>
      <c r="C73" s="192"/>
      <c r="D73" s="193"/>
      <c r="E73" s="36" t="str">
        <f>IFERROR(VLOOKUP($C73,'General Details'!$C$41:$H$117,MATCH('Envelope Details'!$E$15,OpeningDetails[[#Headers],[Name]:[Glass height (m)]],0),0),"")</f>
        <v/>
      </c>
      <c r="F73" s="36" t="str">
        <f>IFERROR(VLOOKUP($C73,'General Details'!$C$41:$H$117,MATCH('Envelope Details'!$F$15,OpeningDetails[[#Headers],[Name]:[Glass height (m)]],0),0),"")</f>
        <v/>
      </c>
      <c r="G73" s="193"/>
      <c r="H73" s="193"/>
      <c r="I73" s="193"/>
      <c r="J73" s="193"/>
      <c r="K73" s="193"/>
      <c r="L73" s="193"/>
      <c r="M73" s="101" t="str">
        <f t="shared" si="29"/>
        <v/>
      </c>
      <c r="N73" s="101" t="str">
        <f t="shared" si="30"/>
        <v/>
      </c>
      <c r="O73" s="237" t="str">
        <f>IFERROR(VLOOKUP($C73,'General Details'!$C$41:$H$117,MATCH('Envelope Details'!$O$15,OpeningDetails[[#Headers],[Name]:[Glass height (m)]],0),0),"")</f>
        <v/>
      </c>
      <c r="P73" s="101" t="str">
        <f>IFERROR(VLOOKUP($C73,'General Details'!$C$41:$H$117,MATCH('Envelope Details'!$P$15,OpeningDetails[[#Headers],[Name]:[Glass height (m)]],0),0),"")</f>
        <v/>
      </c>
      <c r="Q73" s="101" t="str">
        <f t="shared" si="31"/>
        <v/>
      </c>
      <c r="R73" s="238" t="str">
        <f t="shared" si="32"/>
        <v/>
      </c>
      <c r="S73" s="101" t="str">
        <f t="shared" si="33"/>
        <v/>
      </c>
      <c r="T73" s="238" t="str">
        <f t="shared" si="34"/>
        <v/>
      </c>
    </row>
    <row r="74" spans="2:20" ht="15.6" x14ac:dyDescent="0.3">
      <c r="B74" s="194"/>
      <c r="C74" s="192"/>
      <c r="D74" s="193"/>
      <c r="E74" s="36" t="str">
        <f>IFERROR(VLOOKUP($C74,'General Details'!$C$41:$H$117,MATCH('Envelope Details'!$E$15,OpeningDetails[[#Headers],[Name]:[Glass height (m)]],0),0),"")</f>
        <v/>
      </c>
      <c r="F74" s="36" t="str">
        <f>IFERROR(VLOOKUP($C74,'General Details'!$C$41:$H$117,MATCH('Envelope Details'!$F$15,OpeningDetails[[#Headers],[Name]:[Glass height (m)]],0),0),"")</f>
        <v/>
      </c>
      <c r="G74" s="193"/>
      <c r="H74" s="193"/>
      <c r="I74" s="193"/>
      <c r="J74" s="193"/>
      <c r="K74" s="193"/>
      <c r="L74" s="193"/>
      <c r="M74" s="101" t="str">
        <f t="shared" si="29"/>
        <v/>
      </c>
      <c r="N74" s="101" t="str">
        <f t="shared" si="30"/>
        <v/>
      </c>
      <c r="O74" s="237" t="str">
        <f>IFERROR(VLOOKUP($C74,'General Details'!$C$41:$H$117,MATCH('Envelope Details'!$O$15,OpeningDetails[[#Headers],[Name]:[Glass height (m)]],0),0),"")</f>
        <v/>
      </c>
      <c r="P74" s="101" t="str">
        <f>IFERROR(VLOOKUP($C74,'General Details'!$C$41:$H$117,MATCH('Envelope Details'!$P$15,OpeningDetails[[#Headers],[Name]:[Glass height (m)]],0),0),"")</f>
        <v/>
      </c>
      <c r="Q74" s="101" t="str">
        <f t="shared" si="31"/>
        <v/>
      </c>
      <c r="R74" s="238" t="str">
        <f t="shared" si="32"/>
        <v/>
      </c>
      <c r="S74" s="101" t="str">
        <f t="shared" si="33"/>
        <v/>
      </c>
      <c r="T74" s="238" t="str">
        <f t="shared" si="34"/>
        <v/>
      </c>
    </row>
    <row r="75" spans="2:20" ht="15.6" x14ac:dyDescent="0.3">
      <c r="B75" s="194"/>
      <c r="C75" s="192"/>
      <c r="D75" s="193"/>
      <c r="E75" s="36" t="str">
        <f>IFERROR(VLOOKUP($C75,'General Details'!$C$41:$H$117,MATCH('Envelope Details'!$E$15,OpeningDetails[[#Headers],[Name]:[Glass height (m)]],0),0),"")</f>
        <v/>
      </c>
      <c r="F75" s="36" t="str">
        <f>IFERROR(VLOOKUP($C75,'General Details'!$C$41:$H$117,MATCH('Envelope Details'!$F$15,OpeningDetails[[#Headers],[Name]:[Glass height (m)]],0),0),"")</f>
        <v/>
      </c>
      <c r="G75" s="193"/>
      <c r="H75" s="193"/>
      <c r="I75" s="193"/>
      <c r="J75" s="193"/>
      <c r="K75" s="193"/>
      <c r="L75" s="193"/>
      <c r="M75" s="101" t="str">
        <f t="shared" si="29"/>
        <v/>
      </c>
      <c r="N75" s="101" t="str">
        <f t="shared" si="30"/>
        <v/>
      </c>
      <c r="O75" s="237" t="str">
        <f>IFERROR(VLOOKUP($C75,'General Details'!$C$41:$H$117,MATCH('Envelope Details'!$O$15,OpeningDetails[[#Headers],[Name]:[Glass height (m)]],0),0),"")</f>
        <v/>
      </c>
      <c r="P75" s="101" t="str">
        <f>IFERROR(VLOOKUP($C75,'General Details'!$C$41:$H$117,MATCH('Envelope Details'!$P$15,OpeningDetails[[#Headers],[Name]:[Glass height (m)]],0),0),"")</f>
        <v/>
      </c>
      <c r="Q75" s="101" t="str">
        <f t="shared" si="31"/>
        <v/>
      </c>
      <c r="R75" s="238" t="str">
        <f t="shared" si="32"/>
        <v/>
      </c>
      <c r="S75" s="101" t="str">
        <f t="shared" si="33"/>
        <v/>
      </c>
      <c r="T75" s="238" t="str">
        <f t="shared" si="34"/>
        <v/>
      </c>
    </row>
    <row r="76" spans="2:20" ht="15.6" x14ac:dyDescent="0.3">
      <c r="B76" s="194"/>
      <c r="C76" s="192"/>
      <c r="D76" s="193"/>
      <c r="E76" s="36" t="str">
        <f>IFERROR(VLOOKUP($C76,'General Details'!$C$41:$H$117,MATCH('Envelope Details'!$E$15,OpeningDetails[[#Headers],[Name]:[Glass height (m)]],0),0),"")</f>
        <v/>
      </c>
      <c r="F76" s="36" t="str">
        <f>IFERROR(VLOOKUP($C76,'General Details'!$C$41:$H$117,MATCH('Envelope Details'!$F$15,OpeningDetails[[#Headers],[Name]:[Glass height (m)]],0),0),"")</f>
        <v/>
      </c>
      <c r="G76" s="193"/>
      <c r="H76" s="193"/>
      <c r="I76" s="193"/>
      <c r="J76" s="193"/>
      <c r="K76" s="193"/>
      <c r="L76" s="193"/>
      <c r="M76" s="101" t="str">
        <f t="shared" si="29"/>
        <v/>
      </c>
      <c r="N76" s="101" t="str">
        <f t="shared" si="30"/>
        <v/>
      </c>
      <c r="O76" s="237" t="str">
        <f>IFERROR(VLOOKUP($C76,'General Details'!$C$41:$H$117,MATCH('Envelope Details'!$O$15,OpeningDetails[[#Headers],[Name]:[Glass height (m)]],0),0),"")</f>
        <v/>
      </c>
      <c r="P76" s="101" t="str">
        <f>IFERROR(VLOOKUP($C76,'General Details'!$C$41:$H$117,MATCH('Envelope Details'!$P$15,OpeningDetails[[#Headers],[Name]:[Glass height (m)]],0),0),"")</f>
        <v/>
      </c>
      <c r="Q76" s="101" t="str">
        <f t="shared" si="31"/>
        <v/>
      </c>
      <c r="R76" s="238" t="str">
        <f t="shared" si="32"/>
        <v/>
      </c>
      <c r="S76" s="101" t="str">
        <f t="shared" si="33"/>
        <v/>
      </c>
      <c r="T76" s="238" t="str">
        <f t="shared" si="34"/>
        <v/>
      </c>
    </row>
    <row r="77" spans="2:20" ht="15.6" x14ac:dyDescent="0.3">
      <c r="B77" s="194"/>
      <c r="C77" s="192"/>
      <c r="D77" s="193"/>
      <c r="E77" s="36" t="str">
        <f>IFERROR(VLOOKUP($C77,'General Details'!$C$41:$H$117,MATCH('Envelope Details'!$E$15,OpeningDetails[[#Headers],[Name]:[Glass height (m)]],0),0),"")</f>
        <v/>
      </c>
      <c r="F77" s="36" t="str">
        <f>IFERROR(VLOOKUP($C77,'General Details'!$C$41:$H$117,MATCH('Envelope Details'!$F$15,OpeningDetails[[#Headers],[Name]:[Glass height (m)]],0),0),"")</f>
        <v/>
      </c>
      <c r="G77" s="193"/>
      <c r="H77" s="193"/>
      <c r="I77" s="193"/>
      <c r="J77" s="193"/>
      <c r="K77" s="193"/>
      <c r="L77" s="193"/>
      <c r="M77" s="101" t="str">
        <f t="shared" si="29"/>
        <v/>
      </c>
      <c r="N77" s="101" t="str">
        <f t="shared" si="30"/>
        <v/>
      </c>
      <c r="O77" s="237" t="str">
        <f>IFERROR(VLOOKUP($C77,'General Details'!$C$41:$H$117,MATCH('Envelope Details'!$O$15,OpeningDetails[[#Headers],[Name]:[Glass height (m)]],0),0),"")</f>
        <v/>
      </c>
      <c r="P77" s="101" t="str">
        <f>IFERROR(VLOOKUP($C77,'General Details'!$C$41:$H$117,MATCH('Envelope Details'!$P$15,OpeningDetails[[#Headers],[Name]:[Glass height (m)]],0),0),"")</f>
        <v/>
      </c>
      <c r="Q77" s="101" t="str">
        <f t="shared" si="31"/>
        <v/>
      </c>
      <c r="R77" s="238" t="str">
        <f t="shared" si="32"/>
        <v/>
      </c>
      <c r="S77" s="101" t="str">
        <f t="shared" si="33"/>
        <v/>
      </c>
      <c r="T77" s="238" t="str">
        <f t="shared" si="34"/>
        <v/>
      </c>
    </row>
    <row r="78" spans="2:20" ht="15.6" x14ac:dyDescent="0.3">
      <c r="B78" s="194"/>
      <c r="C78" s="192"/>
      <c r="D78" s="193"/>
      <c r="E78" s="36" t="str">
        <f>IFERROR(VLOOKUP($C78,'General Details'!$C$41:$H$117,MATCH('Envelope Details'!$E$15,OpeningDetails[[#Headers],[Name]:[Glass height (m)]],0),0),"")</f>
        <v/>
      </c>
      <c r="F78" s="36" t="str">
        <f>IFERROR(VLOOKUP($C78,'General Details'!$C$41:$H$117,MATCH('Envelope Details'!$F$15,OpeningDetails[[#Headers],[Name]:[Glass height (m)]],0),0),"")</f>
        <v/>
      </c>
      <c r="G78" s="193"/>
      <c r="H78" s="193"/>
      <c r="I78" s="193"/>
      <c r="J78" s="193"/>
      <c r="K78" s="193"/>
      <c r="L78" s="193"/>
      <c r="M78" s="101" t="str">
        <f t="shared" si="29"/>
        <v/>
      </c>
      <c r="N78" s="101" t="str">
        <f t="shared" si="30"/>
        <v/>
      </c>
      <c r="O78" s="237" t="str">
        <f>IFERROR(VLOOKUP($C78,'General Details'!$C$41:$H$117,MATCH('Envelope Details'!$O$15,OpeningDetails[[#Headers],[Name]:[Glass height (m)]],0),0),"")</f>
        <v/>
      </c>
      <c r="P78" s="101" t="str">
        <f>IFERROR(VLOOKUP($C78,'General Details'!$C$41:$H$117,MATCH('Envelope Details'!$P$15,OpeningDetails[[#Headers],[Name]:[Glass height (m)]],0),0),"")</f>
        <v/>
      </c>
      <c r="Q78" s="101" t="str">
        <f t="shared" si="31"/>
        <v/>
      </c>
      <c r="R78" s="238" t="str">
        <f t="shared" si="32"/>
        <v/>
      </c>
      <c r="S78" s="101" t="str">
        <f t="shared" si="33"/>
        <v/>
      </c>
      <c r="T78" s="238" t="str">
        <f t="shared" si="34"/>
        <v/>
      </c>
    </row>
    <row r="79" spans="2:20" ht="15.6" x14ac:dyDescent="0.3">
      <c r="B79" s="194"/>
      <c r="C79" s="192"/>
      <c r="D79" s="193"/>
      <c r="E79" s="36" t="str">
        <f>IFERROR(VLOOKUP($C79,'General Details'!$C$41:$H$117,MATCH('Envelope Details'!$E$15,OpeningDetails[[#Headers],[Name]:[Glass height (m)]],0),0),"")</f>
        <v/>
      </c>
      <c r="F79" s="36" t="str">
        <f>IFERROR(VLOOKUP($C79,'General Details'!$C$41:$H$117,MATCH('Envelope Details'!$F$15,OpeningDetails[[#Headers],[Name]:[Glass height (m)]],0),0),"")</f>
        <v/>
      </c>
      <c r="G79" s="193"/>
      <c r="H79" s="193"/>
      <c r="I79" s="193"/>
      <c r="J79" s="193"/>
      <c r="K79" s="193"/>
      <c r="L79" s="193"/>
      <c r="M79" s="101" t="str">
        <f t="shared" si="29"/>
        <v/>
      </c>
      <c r="N79" s="101" t="str">
        <f t="shared" si="30"/>
        <v/>
      </c>
      <c r="O79" s="237" t="str">
        <f>IFERROR(VLOOKUP($C79,'General Details'!$C$41:$H$117,MATCH('Envelope Details'!$O$15,OpeningDetails[[#Headers],[Name]:[Glass height (m)]],0),0),"")</f>
        <v/>
      </c>
      <c r="P79" s="101" t="str">
        <f>IFERROR(VLOOKUP($C79,'General Details'!$C$41:$H$117,MATCH('Envelope Details'!$P$15,OpeningDetails[[#Headers],[Name]:[Glass height (m)]],0),0),"")</f>
        <v/>
      </c>
      <c r="Q79" s="101" t="str">
        <f t="shared" si="31"/>
        <v/>
      </c>
      <c r="R79" s="238" t="str">
        <f t="shared" si="32"/>
        <v/>
      </c>
      <c r="S79" s="101" t="str">
        <f t="shared" si="33"/>
        <v/>
      </c>
      <c r="T79" s="238" t="str">
        <f t="shared" si="34"/>
        <v/>
      </c>
    </row>
    <row r="80" spans="2:20" ht="15.6" x14ac:dyDescent="0.3">
      <c r="B80" s="194"/>
      <c r="C80" s="192"/>
      <c r="D80" s="193"/>
      <c r="E80" s="36" t="str">
        <f>IFERROR(VLOOKUP($C80,'General Details'!$C$41:$H$117,MATCH('Envelope Details'!$E$15,OpeningDetails[[#Headers],[Name]:[Glass height (m)]],0),0),"")</f>
        <v/>
      </c>
      <c r="F80" s="36" t="str">
        <f>IFERROR(VLOOKUP($C80,'General Details'!$C$41:$H$117,MATCH('Envelope Details'!$F$15,OpeningDetails[[#Headers],[Name]:[Glass height (m)]],0),0),"")</f>
        <v/>
      </c>
      <c r="G80" s="193"/>
      <c r="H80" s="193"/>
      <c r="I80" s="193"/>
      <c r="J80" s="193"/>
      <c r="K80" s="193"/>
      <c r="L80" s="193"/>
      <c r="M80" s="101" t="str">
        <f t="shared" si="29"/>
        <v/>
      </c>
      <c r="N80" s="101" t="str">
        <f t="shared" si="30"/>
        <v/>
      </c>
      <c r="O80" s="237" t="str">
        <f>IFERROR(VLOOKUP($C80,'General Details'!$C$41:$H$117,MATCH('Envelope Details'!$O$15,OpeningDetails[[#Headers],[Name]:[Glass height (m)]],0),0),"")</f>
        <v/>
      </c>
      <c r="P80" s="101" t="str">
        <f>IFERROR(VLOOKUP($C80,'General Details'!$C$41:$H$117,MATCH('Envelope Details'!$P$15,OpeningDetails[[#Headers],[Name]:[Glass height (m)]],0),0),"")</f>
        <v/>
      </c>
      <c r="Q80" s="101" t="str">
        <f t="shared" si="31"/>
        <v/>
      </c>
      <c r="R80" s="238" t="str">
        <f t="shared" si="32"/>
        <v/>
      </c>
      <c r="S80" s="101" t="str">
        <f t="shared" si="33"/>
        <v/>
      </c>
      <c r="T80" s="238" t="str">
        <f t="shared" si="34"/>
        <v/>
      </c>
    </row>
    <row r="81" spans="2:20" ht="15.6" x14ac:dyDescent="0.3">
      <c r="B81" s="194"/>
      <c r="C81" s="192"/>
      <c r="D81" s="193"/>
      <c r="E81" s="36" t="str">
        <f>IFERROR(VLOOKUP($C81,'General Details'!$C$41:$H$117,MATCH('Envelope Details'!$E$15,OpeningDetails[[#Headers],[Name]:[Glass height (m)]],0),0),"")</f>
        <v/>
      </c>
      <c r="F81" s="36" t="str">
        <f>IFERROR(VLOOKUP($C81,'General Details'!$C$41:$H$117,MATCH('Envelope Details'!$F$15,OpeningDetails[[#Headers],[Name]:[Glass height (m)]],0),0),"")</f>
        <v/>
      </c>
      <c r="G81" s="193"/>
      <c r="H81" s="193"/>
      <c r="I81" s="193"/>
      <c r="J81" s="193"/>
      <c r="K81" s="193"/>
      <c r="L81" s="193"/>
      <c r="M81" s="101" t="str">
        <f t="shared" si="29"/>
        <v/>
      </c>
      <c r="N81" s="101" t="str">
        <f t="shared" si="30"/>
        <v/>
      </c>
      <c r="O81" s="237" t="str">
        <f>IFERROR(VLOOKUP($C81,'General Details'!$C$41:$H$117,MATCH('Envelope Details'!$O$15,OpeningDetails[[#Headers],[Name]:[Glass height (m)]],0),0),"")</f>
        <v/>
      </c>
      <c r="P81" s="101" t="str">
        <f>IFERROR(VLOOKUP($C81,'General Details'!$C$41:$H$117,MATCH('Envelope Details'!$P$15,OpeningDetails[[#Headers],[Name]:[Glass height (m)]],0),0),"")</f>
        <v/>
      </c>
      <c r="Q81" s="101" t="str">
        <f t="shared" si="31"/>
        <v/>
      </c>
      <c r="R81" s="238" t="str">
        <f t="shared" si="32"/>
        <v/>
      </c>
      <c r="S81" s="101" t="str">
        <f t="shared" si="33"/>
        <v/>
      </c>
      <c r="T81" s="238" t="str">
        <f t="shared" si="34"/>
        <v/>
      </c>
    </row>
    <row r="82" spans="2:20" ht="15.6" x14ac:dyDescent="0.3">
      <c r="B82" s="194"/>
      <c r="C82" s="192"/>
      <c r="D82" s="193"/>
      <c r="E82" s="36" t="str">
        <f>IFERROR(VLOOKUP($C82,'General Details'!$C$41:$H$117,MATCH('Envelope Details'!$E$15,OpeningDetails[[#Headers],[Name]:[Glass height (m)]],0),0),"")</f>
        <v/>
      </c>
      <c r="F82" s="36" t="str">
        <f>IFERROR(VLOOKUP($C82,'General Details'!$C$41:$H$117,MATCH('Envelope Details'!$F$15,OpeningDetails[[#Headers],[Name]:[Glass height (m)]],0),0),"")</f>
        <v/>
      </c>
      <c r="G82" s="193"/>
      <c r="H82" s="193"/>
      <c r="I82" s="193"/>
      <c r="J82" s="193"/>
      <c r="K82" s="193"/>
      <c r="L82" s="193"/>
      <c r="M82" s="101" t="str">
        <f t="shared" si="29"/>
        <v/>
      </c>
      <c r="N82" s="101" t="str">
        <f t="shared" si="30"/>
        <v/>
      </c>
      <c r="O82" s="237" t="str">
        <f>IFERROR(VLOOKUP($C82,'General Details'!$C$41:$H$117,MATCH('Envelope Details'!$O$15,OpeningDetails[[#Headers],[Name]:[Glass height (m)]],0),0),"")</f>
        <v/>
      </c>
      <c r="P82" s="101" t="str">
        <f>IFERROR(VLOOKUP($C82,'General Details'!$C$41:$H$117,MATCH('Envelope Details'!$P$15,OpeningDetails[[#Headers],[Name]:[Glass height (m)]],0),0),"")</f>
        <v/>
      </c>
      <c r="Q82" s="101" t="str">
        <f t="shared" si="31"/>
        <v/>
      </c>
      <c r="R82" s="238" t="str">
        <f t="shared" si="32"/>
        <v/>
      </c>
      <c r="S82" s="101" t="str">
        <f t="shared" si="33"/>
        <v/>
      </c>
      <c r="T82" s="238" t="str">
        <f t="shared" si="34"/>
        <v/>
      </c>
    </row>
    <row r="83" spans="2:20" ht="15.6" x14ac:dyDescent="0.3">
      <c r="B83" s="194"/>
      <c r="C83" s="192"/>
      <c r="D83" s="193"/>
      <c r="E83" s="36" t="str">
        <f>IFERROR(VLOOKUP($C83,'General Details'!$C$41:$H$117,MATCH('Envelope Details'!$E$15,OpeningDetails[[#Headers],[Name]:[Glass height (m)]],0),0),"")</f>
        <v/>
      </c>
      <c r="F83" s="36" t="str">
        <f>IFERROR(VLOOKUP($C83,'General Details'!$C$41:$H$117,MATCH('Envelope Details'!$F$15,OpeningDetails[[#Headers],[Name]:[Glass height (m)]],0),0),"")</f>
        <v/>
      </c>
      <c r="G83" s="193"/>
      <c r="H83" s="193"/>
      <c r="I83" s="193"/>
      <c r="J83" s="193"/>
      <c r="K83" s="193"/>
      <c r="L83" s="193"/>
      <c r="M83" s="101" t="str">
        <f t="shared" si="29"/>
        <v/>
      </c>
      <c r="N83" s="101" t="str">
        <f t="shared" si="30"/>
        <v/>
      </c>
      <c r="O83" s="237" t="str">
        <f>IFERROR(VLOOKUP($C83,'General Details'!$C$41:$H$117,MATCH('Envelope Details'!$O$15,OpeningDetails[[#Headers],[Name]:[Glass height (m)]],0),0),"")</f>
        <v/>
      </c>
      <c r="P83" s="101" t="str">
        <f>IFERROR(VLOOKUP($C83,'General Details'!$C$41:$H$117,MATCH('Envelope Details'!$P$15,OpeningDetails[[#Headers],[Name]:[Glass height (m)]],0),0),"")</f>
        <v/>
      </c>
      <c r="Q83" s="101" t="str">
        <f t="shared" si="31"/>
        <v/>
      </c>
      <c r="R83" s="238" t="str">
        <f t="shared" si="32"/>
        <v/>
      </c>
      <c r="S83" s="101" t="str">
        <f t="shared" si="33"/>
        <v/>
      </c>
      <c r="T83" s="238" t="str">
        <f t="shared" si="34"/>
        <v/>
      </c>
    </row>
    <row r="84" spans="2:20" ht="15.6" x14ac:dyDescent="0.3">
      <c r="B84" s="194"/>
      <c r="C84" s="192"/>
      <c r="D84" s="193"/>
      <c r="E84" s="36" t="str">
        <f>IFERROR(VLOOKUP($C84,'General Details'!$C$41:$H$117,MATCH('Envelope Details'!$E$15,OpeningDetails[[#Headers],[Name]:[Glass height (m)]],0),0),"")</f>
        <v/>
      </c>
      <c r="F84" s="36" t="str">
        <f>IFERROR(VLOOKUP($C84,'General Details'!$C$41:$H$117,MATCH('Envelope Details'!$F$15,OpeningDetails[[#Headers],[Name]:[Glass height (m)]],0),0),"")</f>
        <v/>
      </c>
      <c r="G84" s="193"/>
      <c r="H84" s="193"/>
      <c r="I84" s="193"/>
      <c r="J84" s="193"/>
      <c r="K84" s="193"/>
      <c r="L84" s="193"/>
      <c r="M84" s="101" t="str">
        <f t="shared" si="29"/>
        <v/>
      </c>
      <c r="N84" s="101" t="str">
        <f t="shared" si="30"/>
        <v/>
      </c>
      <c r="O84" s="237" t="str">
        <f>IFERROR(VLOOKUP($C84,'General Details'!$C$41:$H$117,MATCH('Envelope Details'!$O$15,OpeningDetails[[#Headers],[Name]:[Glass height (m)]],0),0),"")</f>
        <v/>
      </c>
      <c r="P84" s="101" t="str">
        <f>IFERROR(VLOOKUP($C84,'General Details'!$C$41:$H$117,MATCH('Envelope Details'!$P$15,OpeningDetails[[#Headers],[Name]:[Glass height (m)]],0),0),"")</f>
        <v/>
      </c>
      <c r="Q84" s="101" t="str">
        <f t="shared" si="31"/>
        <v/>
      </c>
      <c r="R84" s="238" t="str">
        <f t="shared" si="32"/>
        <v/>
      </c>
      <c r="S84" s="101" t="str">
        <f t="shared" si="33"/>
        <v/>
      </c>
      <c r="T84" s="238" t="str">
        <f t="shared" si="34"/>
        <v/>
      </c>
    </row>
    <row r="85" spans="2:20" ht="15.6" x14ac:dyDescent="0.3">
      <c r="B85" s="194"/>
      <c r="C85" s="192"/>
      <c r="D85" s="193"/>
      <c r="E85" s="36" t="str">
        <f>IFERROR(VLOOKUP($C85,'General Details'!$C$41:$H$117,MATCH('Envelope Details'!$E$15,OpeningDetails[[#Headers],[Name]:[Glass height (m)]],0),0),"")</f>
        <v/>
      </c>
      <c r="F85" s="36" t="str">
        <f>IFERROR(VLOOKUP($C85,'General Details'!$C$41:$H$117,MATCH('Envelope Details'!$F$15,OpeningDetails[[#Headers],[Name]:[Glass height (m)]],0),0),"")</f>
        <v/>
      </c>
      <c r="G85" s="193"/>
      <c r="H85" s="193"/>
      <c r="I85" s="193"/>
      <c r="J85" s="193"/>
      <c r="K85" s="193"/>
      <c r="L85" s="193"/>
      <c r="M85" s="101" t="str">
        <f t="shared" si="29"/>
        <v/>
      </c>
      <c r="N85" s="101" t="str">
        <f t="shared" si="30"/>
        <v/>
      </c>
      <c r="O85" s="237" t="str">
        <f>IFERROR(VLOOKUP($C85,'General Details'!$C$41:$H$117,MATCH('Envelope Details'!$O$15,OpeningDetails[[#Headers],[Name]:[Glass height (m)]],0),0),"")</f>
        <v/>
      </c>
      <c r="P85" s="101" t="str">
        <f>IFERROR(VLOOKUP($C85,'General Details'!$C$41:$H$117,MATCH('Envelope Details'!$P$15,OpeningDetails[[#Headers],[Name]:[Glass height (m)]],0),0),"")</f>
        <v/>
      </c>
      <c r="Q85" s="101" t="str">
        <f t="shared" si="31"/>
        <v/>
      </c>
      <c r="R85" s="238" t="str">
        <f t="shared" si="32"/>
        <v/>
      </c>
      <c r="S85" s="101" t="str">
        <f t="shared" si="33"/>
        <v/>
      </c>
      <c r="T85" s="238" t="str">
        <f t="shared" si="34"/>
        <v/>
      </c>
    </row>
    <row r="86" spans="2:20" ht="15.6" x14ac:dyDescent="0.3">
      <c r="B86" s="194"/>
      <c r="C86" s="192"/>
      <c r="D86" s="193"/>
      <c r="E86" s="36" t="str">
        <f>IFERROR(VLOOKUP($C86,'General Details'!$C$41:$H$117,MATCH('Envelope Details'!$E$15,OpeningDetails[[#Headers],[Name]:[Glass height (m)]],0),0),"")</f>
        <v/>
      </c>
      <c r="F86" s="36" t="str">
        <f>IFERROR(VLOOKUP($C86,'General Details'!$C$41:$H$117,MATCH('Envelope Details'!$F$15,OpeningDetails[[#Headers],[Name]:[Glass height (m)]],0),0),"")</f>
        <v/>
      </c>
      <c r="G86" s="193"/>
      <c r="H86" s="193"/>
      <c r="I86" s="193"/>
      <c r="J86" s="193"/>
      <c r="K86" s="193"/>
      <c r="L86" s="193"/>
      <c r="M86" s="101" t="str">
        <f t="shared" si="29"/>
        <v/>
      </c>
      <c r="N86" s="101" t="str">
        <f t="shared" si="30"/>
        <v/>
      </c>
      <c r="O86" s="237" t="str">
        <f>IFERROR(VLOOKUP($C86,'General Details'!$C$41:$H$117,MATCH('Envelope Details'!$O$15,OpeningDetails[[#Headers],[Name]:[Glass height (m)]],0),0),"")</f>
        <v/>
      </c>
      <c r="P86" s="101" t="str">
        <f>IFERROR(VLOOKUP($C86,'General Details'!$C$41:$H$117,MATCH('Envelope Details'!$P$15,OpeningDetails[[#Headers],[Name]:[Glass height (m)]],0),0),"")</f>
        <v/>
      </c>
      <c r="Q86" s="101" t="str">
        <f t="shared" si="31"/>
        <v/>
      </c>
      <c r="R86" s="238" t="str">
        <f t="shared" si="32"/>
        <v/>
      </c>
      <c r="S86" s="101" t="str">
        <f t="shared" si="33"/>
        <v/>
      </c>
      <c r="T86" s="238" t="str">
        <f t="shared" si="34"/>
        <v/>
      </c>
    </row>
    <row r="87" spans="2:20" ht="15.6" x14ac:dyDescent="0.3">
      <c r="B87" s="194"/>
      <c r="C87" s="190"/>
      <c r="D87" s="193"/>
      <c r="E87" s="36" t="str">
        <f>IFERROR(VLOOKUP($C87,'General Details'!$C$41:$H$117,MATCH('Envelope Details'!$E$15,OpeningDetails[[#Headers],[Name]:[Glass height (m)]],0),0),"")</f>
        <v/>
      </c>
      <c r="F87" s="36" t="str">
        <f>IFERROR(VLOOKUP($C87,'General Details'!$C$41:$H$117,MATCH('Envelope Details'!$F$15,OpeningDetails[[#Headers],[Name]:[Glass height (m)]],0),0),"")</f>
        <v/>
      </c>
      <c r="G87" s="193"/>
      <c r="H87" s="193"/>
      <c r="I87" s="193"/>
      <c r="J87" s="193"/>
      <c r="K87" s="193"/>
      <c r="L87" s="193"/>
      <c r="M87" s="101" t="str">
        <f t="shared" si="17"/>
        <v/>
      </c>
      <c r="N87" s="101" t="str">
        <f t="shared" si="18"/>
        <v/>
      </c>
      <c r="O87" s="237" t="str">
        <f>IFERROR(VLOOKUP($C87,'General Details'!$C$41:$H$117,MATCH('Envelope Details'!$O$15,OpeningDetails[[#Headers],[Name]:[Glass height (m)]],0),0),"")</f>
        <v/>
      </c>
      <c r="P87" s="101" t="str">
        <f>IFERROR(VLOOKUP($C87,'General Details'!$C$41:$H$117,MATCH('Envelope Details'!$P$15,OpeningDetails[[#Headers],[Name]:[Glass height (m)]],0),0),"")</f>
        <v/>
      </c>
      <c r="Q87" s="101" t="str">
        <f t="shared" si="19"/>
        <v/>
      </c>
      <c r="R87" s="238" t="str">
        <f t="shared" si="20"/>
        <v/>
      </c>
      <c r="S87" s="101" t="str">
        <f t="shared" si="21"/>
        <v/>
      </c>
      <c r="T87" s="238" t="str">
        <f t="shared" si="22"/>
        <v/>
      </c>
    </row>
    <row r="88" spans="2:20" ht="15.6" x14ac:dyDescent="0.3">
      <c r="B88" s="194"/>
      <c r="C88" s="190"/>
      <c r="D88" s="193"/>
      <c r="E88" s="36" t="str">
        <f>IFERROR(VLOOKUP($C88,'General Details'!$C$41:$H$117,MATCH('Envelope Details'!$E$15,OpeningDetails[[#Headers],[Name]:[Glass height (m)]],0),0),"")</f>
        <v/>
      </c>
      <c r="F88" s="36" t="str">
        <f>IFERROR(VLOOKUP($C88,'General Details'!$C$41:$H$117,MATCH('Envelope Details'!$F$15,OpeningDetails[[#Headers],[Name]:[Glass height (m)]],0),0),"")</f>
        <v/>
      </c>
      <c r="G88" s="193"/>
      <c r="H88" s="193"/>
      <c r="I88" s="193"/>
      <c r="J88" s="193"/>
      <c r="K88" s="193"/>
      <c r="L88" s="193"/>
      <c r="M88" s="101" t="str">
        <f t="shared" si="17"/>
        <v/>
      </c>
      <c r="N88" s="101" t="str">
        <f t="shared" si="18"/>
        <v/>
      </c>
      <c r="O88" s="237" t="str">
        <f>IFERROR(VLOOKUP($C88,'General Details'!$C$41:$H$117,MATCH('Envelope Details'!$O$15,OpeningDetails[[#Headers],[Name]:[Glass height (m)]],0),0),"")</f>
        <v/>
      </c>
      <c r="P88" s="101" t="str">
        <f>IFERROR(VLOOKUP($C88,'General Details'!$C$41:$H$117,MATCH('Envelope Details'!$P$15,OpeningDetails[[#Headers],[Name]:[Glass height (m)]],0),0),"")</f>
        <v/>
      </c>
      <c r="Q88" s="101" t="str">
        <f t="shared" si="19"/>
        <v/>
      </c>
      <c r="R88" s="238" t="str">
        <f t="shared" si="20"/>
        <v/>
      </c>
      <c r="S88" s="101" t="str">
        <f t="shared" si="21"/>
        <v/>
      </c>
      <c r="T88" s="238" t="str">
        <f t="shared" si="22"/>
        <v/>
      </c>
    </row>
    <row r="89" spans="2:20" ht="15.6" x14ac:dyDescent="0.3">
      <c r="B89" s="194"/>
      <c r="C89" s="190"/>
      <c r="D89" s="193"/>
      <c r="E89" s="36" t="str">
        <f>IFERROR(VLOOKUP($C89,'General Details'!$C$41:$H$117,MATCH('Envelope Details'!$E$15,OpeningDetails[[#Headers],[Name]:[Glass height (m)]],0),0),"")</f>
        <v/>
      </c>
      <c r="F89" s="36" t="str">
        <f>IFERROR(VLOOKUP($C89,'General Details'!$C$41:$H$117,MATCH('Envelope Details'!$F$15,OpeningDetails[[#Headers],[Name]:[Glass height (m)]],0),0),"")</f>
        <v/>
      </c>
      <c r="G89" s="193"/>
      <c r="H89" s="193"/>
      <c r="I89" s="193"/>
      <c r="J89" s="193"/>
      <c r="K89" s="193"/>
      <c r="L89" s="193"/>
      <c r="M89" s="101" t="str">
        <f t="shared" si="17"/>
        <v/>
      </c>
      <c r="N89" s="101" t="str">
        <f t="shared" si="18"/>
        <v/>
      </c>
      <c r="O89" s="237" t="str">
        <f>IFERROR(VLOOKUP($C89,'General Details'!$C$41:$H$117,MATCH('Envelope Details'!$O$15,OpeningDetails[[#Headers],[Name]:[Glass height (m)]],0),0),"")</f>
        <v/>
      </c>
      <c r="P89" s="101" t="str">
        <f>IFERROR(VLOOKUP($C89,'General Details'!$C$41:$H$117,MATCH('Envelope Details'!$P$15,OpeningDetails[[#Headers],[Name]:[Glass height (m)]],0),0),"")</f>
        <v/>
      </c>
      <c r="Q89" s="101" t="str">
        <f t="shared" si="19"/>
        <v/>
      </c>
      <c r="R89" s="238" t="str">
        <f t="shared" si="20"/>
        <v/>
      </c>
      <c r="S89" s="101" t="str">
        <f t="shared" si="21"/>
        <v/>
      </c>
      <c r="T89" s="238" t="str">
        <f t="shared" si="22"/>
        <v/>
      </c>
    </row>
    <row r="90" spans="2:20" ht="15.6" x14ac:dyDescent="0.3">
      <c r="B90" s="194"/>
      <c r="C90" s="190"/>
      <c r="D90" s="193"/>
      <c r="E90" s="36" t="str">
        <f>IFERROR(VLOOKUP($C90,'General Details'!$C$41:$H$117,MATCH('Envelope Details'!$E$15,OpeningDetails[[#Headers],[Name]:[Glass height (m)]],0),0),"")</f>
        <v/>
      </c>
      <c r="F90" s="36" t="str">
        <f>IFERROR(VLOOKUP($C90,'General Details'!$C$41:$H$117,MATCH('Envelope Details'!$F$15,OpeningDetails[[#Headers],[Name]:[Glass height (m)]],0),0),"")</f>
        <v/>
      </c>
      <c r="G90" s="193"/>
      <c r="H90" s="193"/>
      <c r="I90" s="193"/>
      <c r="J90" s="193"/>
      <c r="K90" s="193"/>
      <c r="L90" s="193"/>
      <c r="M90" s="101" t="str">
        <f t="shared" si="17"/>
        <v/>
      </c>
      <c r="N90" s="101" t="str">
        <f t="shared" si="18"/>
        <v/>
      </c>
      <c r="O90" s="237" t="str">
        <f>IFERROR(VLOOKUP($C90,'General Details'!$C$41:$H$117,MATCH('Envelope Details'!$O$15,OpeningDetails[[#Headers],[Name]:[Glass height (m)]],0),0),"")</f>
        <v/>
      </c>
      <c r="P90" s="101" t="str">
        <f>IFERROR(VLOOKUP($C90,'General Details'!$C$41:$H$117,MATCH('Envelope Details'!$P$15,OpeningDetails[[#Headers],[Name]:[Glass height (m)]],0),0),"")</f>
        <v/>
      </c>
      <c r="Q90" s="101" t="str">
        <f t="shared" si="19"/>
        <v/>
      </c>
      <c r="R90" s="238" t="str">
        <f t="shared" si="20"/>
        <v/>
      </c>
      <c r="S90" s="101" t="str">
        <f t="shared" si="21"/>
        <v/>
      </c>
      <c r="T90" s="238" t="str">
        <f t="shared" si="22"/>
        <v/>
      </c>
    </row>
    <row r="91" spans="2:20" ht="15.6" x14ac:dyDescent="0.3">
      <c r="B91" s="194"/>
      <c r="C91" s="190"/>
      <c r="D91" s="193"/>
      <c r="E91" s="36" t="str">
        <f>IFERROR(VLOOKUP($C91,'General Details'!$C$41:$H$117,MATCH('Envelope Details'!$E$15,OpeningDetails[[#Headers],[Name]:[Glass height (m)]],0),0),"")</f>
        <v/>
      </c>
      <c r="F91" s="36" t="str">
        <f>IFERROR(VLOOKUP($C91,'General Details'!$C$41:$H$117,MATCH('Envelope Details'!$F$15,OpeningDetails[[#Headers],[Name]:[Glass height (m)]],0),0),"")</f>
        <v/>
      </c>
      <c r="G91" s="193"/>
      <c r="H91" s="193"/>
      <c r="I91" s="193"/>
      <c r="J91" s="193"/>
      <c r="K91" s="193"/>
      <c r="L91" s="193"/>
      <c r="M91" s="101" t="str">
        <f t="shared" si="17"/>
        <v/>
      </c>
      <c r="N91" s="101" t="str">
        <f t="shared" si="18"/>
        <v/>
      </c>
      <c r="O91" s="237" t="str">
        <f>IFERROR(VLOOKUP($C91,'General Details'!$C$41:$H$117,MATCH('Envelope Details'!$O$15,OpeningDetails[[#Headers],[Name]:[Glass height (m)]],0),0),"")</f>
        <v/>
      </c>
      <c r="P91" s="101" t="str">
        <f>IFERROR(VLOOKUP($C91,'General Details'!$C$41:$H$117,MATCH('Envelope Details'!$P$15,OpeningDetails[[#Headers],[Name]:[Glass height (m)]],0),0),"")</f>
        <v/>
      </c>
      <c r="Q91" s="101" t="str">
        <f t="shared" si="19"/>
        <v/>
      </c>
      <c r="R91" s="238" t="str">
        <f t="shared" si="20"/>
        <v/>
      </c>
      <c r="S91" s="101" t="str">
        <f t="shared" si="21"/>
        <v/>
      </c>
      <c r="T91" s="238" t="str">
        <f t="shared" si="22"/>
        <v/>
      </c>
    </row>
    <row r="92" spans="2:20" ht="15.6" x14ac:dyDescent="0.3">
      <c r="B92" s="194"/>
      <c r="C92" s="190"/>
      <c r="D92" s="193"/>
      <c r="E92" s="36" t="str">
        <f>IFERROR(VLOOKUP($C92,'General Details'!$C$41:$H$117,MATCH('Envelope Details'!$E$15,OpeningDetails[[#Headers],[Name]:[Glass height (m)]],0),0),"")</f>
        <v/>
      </c>
      <c r="F92" s="36" t="str">
        <f>IFERROR(VLOOKUP($C92,'General Details'!$C$41:$H$117,MATCH('Envelope Details'!$F$15,OpeningDetails[[#Headers],[Name]:[Glass height (m)]],0),0),"")</f>
        <v/>
      </c>
      <c r="G92" s="193"/>
      <c r="H92" s="193"/>
      <c r="I92" s="193"/>
      <c r="J92" s="193"/>
      <c r="K92" s="193"/>
      <c r="L92" s="193"/>
      <c r="M92" s="101" t="str">
        <f t="shared" si="17"/>
        <v/>
      </c>
      <c r="N92" s="101" t="str">
        <f t="shared" si="18"/>
        <v/>
      </c>
      <c r="O92" s="237" t="str">
        <f>IFERROR(VLOOKUP($C92,'General Details'!$C$41:$H$117,MATCH('Envelope Details'!$O$15,OpeningDetails[[#Headers],[Name]:[Glass height (m)]],0),0),"")</f>
        <v/>
      </c>
      <c r="P92" s="101" t="str">
        <f>IFERROR(VLOOKUP($C92,'General Details'!$C$41:$H$117,MATCH('Envelope Details'!$P$15,OpeningDetails[[#Headers],[Name]:[Glass height (m)]],0),0),"")</f>
        <v/>
      </c>
      <c r="Q92" s="101" t="str">
        <f t="shared" si="19"/>
        <v/>
      </c>
      <c r="R92" s="238" t="str">
        <f t="shared" si="20"/>
        <v/>
      </c>
      <c r="S92" s="101" t="str">
        <f t="shared" si="21"/>
        <v/>
      </c>
      <c r="T92" s="238" t="str">
        <f t="shared" si="22"/>
        <v/>
      </c>
    </row>
    <row r="93" spans="2:20" ht="15.6" x14ac:dyDescent="0.3">
      <c r="B93" s="194"/>
      <c r="C93" s="190"/>
      <c r="D93" s="193"/>
      <c r="E93" s="36" t="str">
        <f>IFERROR(VLOOKUP($C93,'General Details'!$C$41:$H$117,MATCH('Envelope Details'!$E$15,OpeningDetails[[#Headers],[Name]:[Glass height (m)]],0),0),"")</f>
        <v/>
      </c>
      <c r="F93" s="36" t="str">
        <f>IFERROR(VLOOKUP($C93,'General Details'!$C$41:$H$117,MATCH('Envelope Details'!$F$15,OpeningDetails[[#Headers],[Name]:[Glass height (m)]],0),0),"")</f>
        <v/>
      </c>
      <c r="G93" s="193"/>
      <c r="H93" s="193"/>
      <c r="I93" s="193"/>
      <c r="J93" s="193"/>
      <c r="K93" s="193"/>
      <c r="L93" s="193"/>
      <c r="M93" s="101" t="str">
        <f t="shared" si="17"/>
        <v/>
      </c>
      <c r="N93" s="101" t="str">
        <f t="shared" si="18"/>
        <v/>
      </c>
      <c r="O93" s="237" t="str">
        <f>IFERROR(VLOOKUP($C93,'General Details'!$C$41:$H$117,MATCH('Envelope Details'!$O$15,OpeningDetails[[#Headers],[Name]:[Glass height (m)]],0),0),"")</f>
        <v/>
      </c>
      <c r="P93" s="101" t="str">
        <f>IFERROR(VLOOKUP($C93,'General Details'!$C$41:$H$117,MATCH('Envelope Details'!$P$15,OpeningDetails[[#Headers],[Name]:[Glass height (m)]],0),0),"")</f>
        <v/>
      </c>
      <c r="Q93" s="101" t="str">
        <f t="shared" si="19"/>
        <v/>
      </c>
      <c r="R93" s="238" t="str">
        <f t="shared" si="20"/>
        <v/>
      </c>
      <c r="S93" s="101" t="str">
        <f t="shared" si="21"/>
        <v/>
      </c>
      <c r="T93" s="238" t="str">
        <f t="shared" si="22"/>
        <v/>
      </c>
    </row>
    <row r="94" spans="2:20" ht="15.6" x14ac:dyDescent="0.3">
      <c r="B94" s="194"/>
      <c r="C94" s="190"/>
      <c r="D94" s="199"/>
      <c r="E94" s="200" t="str">
        <f>IFERROR(VLOOKUP($C94,'General Details'!$C$41:$H$117,MATCH('Envelope Details'!$E$15,OpeningDetails[[#Headers],[Name]:[Glass height (m)]],0),0),"")</f>
        <v/>
      </c>
      <c r="F94" s="200" t="str">
        <f>IFERROR(VLOOKUP($C94,'General Details'!$C$41:$H$117,MATCH('Envelope Details'!$F$15,OpeningDetails[[#Headers],[Name]:[Glass height (m)]],0),0),"")</f>
        <v/>
      </c>
      <c r="G94" s="199"/>
      <c r="H94" s="199"/>
      <c r="I94" s="199"/>
      <c r="J94" s="199"/>
      <c r="K94" s="199"/>
      <c r="L94" s="201"/>
      <c r="M94" s="202" t="str">
        <f t="shared" si="13"/>
        <v/>
      </c>
      <c r="N94" s="233" t="str">
        <f t="shared" si="14"/>
        <v/>
      </c>
      <c r="O94" s="242" t="str">
        <f>IFERROR(VLOOKUP($C94,'General Details'!$C$41:$H$117,MATCH('Envelope Details'!$O$15,OpeningDetails[[#Headers],[Name]:[Glass height (m)]],0),0),"")</f>
        <v/>
      </c>
      <c r="P94" s="202" t="str">
        <f>IFERROR(VLOOKUP($C94,'General Details'!$C$41:$H$117,MATCH('Envelope Details'!$P$15,OpeningDetails[[#Headers],[Name]:[Glass height (m)]],0),0),"")</f>
        <v/>
      </c>
      <c r="Q94" s="202" t="str">
        <f t="shared" si="15"/>
        <v/>
      </c>
      <c r="R94" s="243" t="str">
        <f t="shared" si="16"/>
        <v/>
      </c>
      <c r="S94" s="234" t="str">
        <f t="shared" si="5"/>
        <v/>
      </c>
      <c r="T94" s="216" t="str">
        <f t="shared" si="6"/>
        <v/>
      </c>
    </row>
    <row r="95" spans="2:20" ht="15.6" x14ac:dyDescent="0.3">
      <c r="B95" s="194"/>
      <c r="C95" s="190"/>
      <c r="D95" s="199"/>
      <c r="E95" s="200" t="str">
        <f>IFERROR(VLOOKUP($C95,'General Details'!$C$41:$H$117,MATCH('Envelope Details'!$E$15,OpeningDetails[[#Headers],[Name]:[Glass height (m)]],0),0),"")</f>
        <v/>
      </c>
      <c r="F95" s="200" t="str">
        <f>IFERROR(VLOOKUP($C95,'General Details'!$C$41:$H$117,MATCH('Envelope Details'!$F$15,OpeningDetails[[#Headers],[Name]:[Glass height (m)]],0),0),"")</f>
        <v/>
      </c>
      <c r="G95" s="199"/>
      <c r="H95" s="199"/>
      <c r="I95" s="199"/>
      <c r="J95" s="199"/>
      <c r="K95" s="199"/>
      <c r="L95" s="201"/>
      <c r="M95" s="202" t="str">
        <f>IFERROR(E95*F95,"")</f>
        <v/>
      </c>
      <c r="N95" s="233" t="str">
        <f>IFERROR(M95*D95,"")</f>
        <v/>
      </c>
      <c r="O95" s="242" t="str">
        <f>IFERROR(VLOOKUP($C95,'General Details'!$C$41:$H$117,MATCH('Envelope Details'!$O$15,OpeningDetails[[#Headers],[Name]:[Glass height (m)]],0),0),"")</f>
        <v/>
      </c>
      <c r="P95" s="202" t="str">
        <f>IFERROR(VLOOKUP($C95,'General Details'!$C$41:$H$117,MATCH('Envelope Details'!$P$15,OpeningDetails[[#Headers],[Name]:[Glass height (m)]],0),0),"")</f>
        <v/>
      </c>
      <c r="Q95" s="202" t="str">
        <f>IFERROR(O95*P95,"")</f>
        <v/>
      </c>
      <c r="R95" s="243" t="str">
        <f>IFERROR(Q95*D95,"")</f>
        <v/>
      </c>
      <c r="S95" s="234" t="str">
        <f t="shared" si="5"/>
        <v/>
      </c>
      <c r="T95" s="216" t="str">
        <f t="shared" si="6"/>
        <v/>
      </c>
    </row>
    <row r="96" spans="2:20" ht="15.6" x14ac:dyDescent="0.3">
      <c r="B96" s="194"/>
      <c r="C96" s="192"/>
      <c r="D96" s="193"/>
      <c r="E96" s="36" t="str">
        <f>IFERROR(VLOOKUP($C96,'General Details'!$C$41:$H$117,MATCH('Envelope Details'!$E$15,OpeningDetails[[#Headers],[Name]:[Glass height (m)]],0),0),"")</f>
        <v/>
      </c>
      <c r="F96" s="36" t="str">
        <f>IFERROR(VLOOKUP($C96,'General Details'!$C$41:$H$117,MATCH('Envelope Details'!$F$15,OpeningDetails[[#Headers],[Name]:[Glass height (m)]],0),0),"")</f>
        <v/>
      </c>
      <c r="G96" s="193"/>
      <c r="H96" s="193"/>
      <c r="I96" s="193"/>
      <c r="J96" s="193"/>
      <c r="K96" s="193"/>
      <c r="L96" s="193"/>
      <c r="M96" s="101" t="str">
        <f t="shared" ref="M96:M103" si="35">IFERROR(E96*F96,"")</f>
        <v/>
      </c>
      <c r="N96" s="101" t="str">
        <f t="shared" ref="N96:N103" si="36">IFERROR(M96*D96,"")</f>
        <v/>
      </c>
      <c r="O96" s="237" t="str">
        <f>IFERROR(VLOOKUP($C96,'General Details'!$C$41:$H$117,MATCH('Envelope Details'!$O$15,OpeningDetails[[#Headers],[Name]:[Glass height (m)]],0),0),"")</f>
        <v/>
      </c>
      <c r="P96" s="101" t="str">
        <f>IFERROR(VLOOKUP($C96,'General Details'!$C$41:$H$117,MATCH('Envelope Details'!$P$15,OpeningDetails[[#Headers],[Name]:[Glass height (m)]],0),0),"")</f>
        <v/>
      </c>
      <c r="Q96" s="101" t="str">
        <f t="shared" ref="Q96:Q103" si="37">IFERROR(O96*P96,"")</f>
        <v/>
      </c>
      <c r="R96" s="238" t="str">
        <f t="shared" ref="R96:R103" si="38">IFERROR(Q96*D96,"")</f>
        <v/>
      </c>
      <c r="S96" s="101" t="str">
        <f t="shared" ref="S96:S103" si="39">IFERROR(M96-Q96,"")</f>
        <v/>
      </c>
      <c r="T96" s="238" t="str">
        <f t="shared" ref="T96:T103" si="40">IFERROR(N96-R96,"")</f>
        <v/>
      </c>
    </row>
    <row r="97" spans="2:20" ht="15.6" x14ac:dyDescent="0.3">
      <c r="B97" s="194"/>
      <c r="C97" s="192"/>
      <c r="D97" s="193"/>
      <c r="E97" s="36" t="str">
        <f>IFERROR(VLOOKUP($C97,'General Details'!$C$41:$H$117,MATCH('Envelope Details'!$E$15,OpeningDetails[[#Headers],[Name]:[Glass height (m)]],0),0),"")</f>
        <v/>
      </c>
      <c r="F97" s="36" t="str">
        <f>IFERROR(VLOOKUP($C97,'General Details'!$C$41:$H$117,MATCH('Envelope Details'!$F$15,OpeningDetails[[#Headers],[Name]:[Glass height (m)]],0),0),"")</f>
        <v/>
      </c>
      <c r="G97" s="193"/>
      <c r="H97" s="193"/>
      <c r="I97" s="193"/>
      <c r="J97" s="193"/>
      <c r="K97" s="193"/>
      <c r="L97" s="193"/>
      <c r="M97" s="101" t="str">
        <f t="shared" si="35"/>
        <v/>
      </c>
      <c r="N97" s="101" t="str">
        <f t="shared" si="36"/>
        <v/>
      </c>
      <c r="O97" s="237" t="str">
        <f>IFERROR(VLOOKUP($C97,'General Details'!$C$41:$H$117,MATCH('Envelope Details'!$O$15,OpeningDetails[[#Headers],[Name]:[Glass height (m)]],0),0),"")</f>
        <v/>
      </c>
      <c r="P97" s="101" t="str">
        <f>IFERROR(VLOOKUP($C97,'General Details'!$C$41:$H$117,MATCH('Envelope Details'!$P$15,OpeningDetails[[#Headers],[Name]:[Glass height (m)]],0),0),"")</f>
        <v/>
      </c>
      <c r="Q97" s="101" t="str">
        <f t="shared" si="37"/>
        <v/>
      </c>
      <c r="R97" s="238" t="str">
        <f t="shared" si="38"/>
        <v/>
      </c>
      <c r="S97" s="101" t="str">
        <f t="shared" si="39"/>
        <v/>
      </c>
      <c r="T97" s="238" t="str">
        <f t="shared" si="40"/>
        <v/>
      </c>
    </row>
    <row r="98" spans="2:20" ht="15.6" x14ac:dyDescent="0.3">
      <c r="B98" s="194"/>
      <c r="C98" s="192"/>
      <c r="D98" s="193"/>
      <c r="E98" s="36" t="str">
        <f>IFERROR(VLOOKUP($C98,'General Details'!$C$41:$H$117,MATCH('Envelope Details'!$E$15,OpeningDetails[[#Headers],[Name]:[Glass height (m)]],0),0),"")</f>
        <v/>
      </c>
      <c r="F98" s="36" t="str">
        <f>IFERROR(VLOOKUP($C98,'General Details'!$C$41:$H$117,MATCH('Envelope Details'!$F$15,OpeningDetails[[#Headers],[Name]:[Glass height (m)]],0),0),"")</f>
        <v/>
      </c>
      <c r="G98" s="193"/>
      <c r="H98" s="193"/>
      <c r="I98" s="193"/>
      <c r="J98" s="193"/>
      <c r="K98" s="193"/>
      <c r="L98" s="193"/>
      <c r="M98" s="101" t="str">
        <f t="shared" si="35"/>
        <v/>
      </c>
      <c r="N98" s="101" t="str">
        <f t="shared" si="36"/>
        <v/>
      </c>
      <c r="O98" s="237" t="str">
        <f>IFERROR(VLOOKUP($C98,'General Details'!$C$41:$H$117,MATCH('Envelope Details'!$O$15,OpeningDetails[[#Headers],[Name]:[Glass height (m)]],0),0),"")</f>
        <v/>
      </c>
      <c r="P98" s="101" t="str">
        <f>IFERROR(VLOOKUP($C98,'General Details'!$C$41:$H$117,MATCH('Envelope Details'!$P$15,OpeningDetails[[#Headers],[Name]:[Glass height (m)]],0),0),"")</f>
        <v/>
      </c>
      <c r="Q98" s="101" t="str">
        <f t="shared" si="37"/>
        <v/>
      </c>
      <c r="R98" s="238" t="str">
        <f t="shared" si="38"/>
        <v/>
      </c>
      <c r="S98" s="101" t="str">
        <f t="shared" si="39"/>
        <v/>
      </c>
      <c r="T98" s="238" t="str">
        <f t="shared" si="40"/>
        <v/>
      </c>
    </row>
    <row r="99" spans="2:20" ht="15.6" x14ac:dyDescent="0.3">
      <c r="B99" s="194"/>
      <c r="C99" s="192"/>
      <c r="D99" s="193"/>
      <c r="E99" s="36" t="str">
        <f>IFERROR(VLOOKUP($C99,'General Details'!$C$41:$H$117,MATCH('Envelope Details'!$E$15,OpeningDetails[[#Headers],[Name]:[Glass height (m)]],0),0),"")</f>
        <v/>
      </c>
      <c r="F99" s="36" t="str">
        <f>IFERROR(VLOOKUP($C99,'General Details'!$C$41:$H$117,MATCH('Envelope Details'!$F$15,OpeningDetails[[#Headers],[Name]:[Glass height (m)]],0),0),"")</f>
        <v/>
      </c>
      <c r="G99" s="193"/>
      <c r="H99" s="193"/>
      <c r="I99" s="193"/>
      <c r="J99" s="193"/>
      <c r="K99" s="193"/>
      <c r="L99" s="193"/>
      <c r="M99" s="101" t="str">
        <f t="shared" si="35"/>
        <v/>
      </c>
      <c r="N99" s="101" t="str">
        <f t="shared" si="36"/>
        <v/>
      </c>
      <c r="O99" s="237" t="str">
        <f>IFERROR(VLOOKUP($C99,'General Details'!$C$41:$H$117,MATCH('Envelope Details'!$O$15,OpeningDetails[[#Headers],[Name]:[Glass height (m)]],0),0),"")</f>
        <v/>
      </c>
      <c r="P99" s="101" t="str">
        <f>IFERROR(VLOOKUP($C99,'General Details'!$C$41:$H$117,MATCH('Envelope Details'!$P$15,OpeningDetails[[#Headers],[Name]:[Glass height (m)]],0),0),"")</f>
        <v/>
      </c>
      <c r="Q99" s="101" t="str">
        <f t="shared" si="37"/>
        <v/>
      </c>
      <c r="R99" s="238" t="str">
        <f t="shared" si="38"/>
        <v/>
      </c>
      <c r="S99" s="101" t="str">
        <f t="shared" si="39"/>
        <v/>
      </c>
      <c r="T99" s="238" t="str">
        <f t="shared" si="40"/>
        <v/>
      </c>
    </row>
    <row r="100" spans="2:20" ht="15.6" x14ac:dyDescent="0.3">
      <c r="B100" s="194"/>
      <c r="C100" s="192"/>
      <c r="D100" s="193"/>
      <c r="E100" s="36" t="str">
        <f>IFERROR(VLOOKUP($C100,'General Details'!$C$41:$H$117,MATCH('Envelope Details'!$E$15,OpeningDetails[[#Headers],[Name]:[Glass height (m)]],0),0),"")</f>
        <v/>
      </c>
      <c r="F100" s="36" t="str">
        <f>IFERROR(VLOOKUP($C100,'General Details'!$C$41:$H$117,MATCH('Envelope Details'!$F$15,OpeningDetails[[#Headers],[Name]:[Glass height (m)]],0),0),"")</f>
        <v/>
      </c>
      <c r="G100" s="193"/>
      <c r="H100" s="193"/>
      <c r="I100" s="193"/>
      <c r="J100" s="193"/>
      <c r="K100" s="193"/>
      <c r="L100" s="193"/>
      <c r="M100" s="101" t="str">
        <f t="shared" si="35"/>
        <v/>
      </c>
      <c r="N100" s="101" t="str">
        <f t="shared" si="36"/>
        <v/>
      </c>
      <c r="O100" s="237" t="str">
        <f>IFERROR(VLOOKUP($C100,'General Details'!$C$41:$H$117,MATCH('Envelope Details'!$O$15,OpeningDetails[[#Headers],[Name]:[Glass height (m)]],0),0),"")</f>
        <v/>
      </c>
      <c r="P100" s="101" t="str">
        <f>IFERROR(VLOOKUP($C100,'General Details'!$C$41:$H$117,MATCH('Envelope Details'!$P$15,OpeningDetails[[#Headers],[Name]:[Glass height (m)]],0),0),"")</f>
        <v/>
      </c>
      <c r="Q100" s="101" t="str">
        <f t="shared" si="37"/>
        <v/>
      </c>
      <c r="R100" s="238" t="str">
        <f t="shared" si="38"/>
        <v/>
      </c>
      <c r="S100" s="101" t="str">
        <f t="shared" si="39"/>
        <v/>
      </c>
      <c r="T100" s="238" t="str">
        <f t="shared" si="40"/>
        <v/>
      </c>
    </row>
    <row r="101" spans="2:20" ht="15.6" x14ac:dyDescent="0.3">
      <c r="B101" s="194"/>
      <c r="C101" s="192"/>
      <c r="D101" s="193"/>
      <c r="E101" s="36" t="str">
        <f>IFERROR(VLOOKUP($C101,'General Details'!$C$41:$H$117,MATCH('Envelope Details'!$E$15,OpeningDetails[[#Headers],[Name]:[Glass height (m)]],0),0),"")</f>
        <v/>
      </c>
      <c r="F101" s="36" t="str">
        <f>IFERROR(VLOOKUP($C101,'General Details'!$C$41:$H$117,MATCH('Envelope Details'!$F$15,OpeningDetails[[#Headers],[Name]:[Glass height (m)]],0),0),"")</f>
        <v/>
      </c>
      <c r="G101" s="193"/>
      <c r="H101" s="193"/>
      <c r="I101" s="193"/>
      <c r="J101" s="193"/>
      <c r="K101" s="193"/>
      <c r="L101" s="193"/>
      <c r="M101" s="101" t="str">
        <f t="shared" si="35"/>
        <v/>
      </c>
      <c r="N101" s="101" t="str">
        <f t="shared" si="36"/>
        <v/>
      </c>
      <c r="O101" s="237" t="str">
        <f>IFERROR(VLOOKUP($C101,'General Details'!$C$41:$H$117,MATCH('Envelope Details'!$O$15,OpeningDetails[[#Headers],[Name]:[Glass height (m)]],0),0),"")</f>
        <v/>
      </c>
      <c r="P101" s="101" t="str">
        <f>IFERROR(VLOOKUP($C101,'General Details'!$C$41:$H$117,MATCH('Envelope Details'!$P$15,OpeningDetails[[#Headers],[Name]:[Glass height (m)]],0),0),"")</f>
        <v/>
      </c>
      <c r="Q101" s="101" t="str">
        <f t="shared" si="37"/>
        <v/>
      </c>
      <c r="R101" s="238" t="str">
        <f t="shared" si="38"/>
        <v/>
      </c>
      <c r="S101" s="101" t="str">
        <f t="shared" si="39"/>
        <v/>
      </c>
      <c r="T101" s="238" t="str">
        <f t="shared" si="40"/>
        <v/>
      </c>
    </row>
    <row r="102" spans="2:20" ht="15.6" x14ac:dyDescent="0.3">
      <c r="B102" s="194"/>
      <c r="C102" s="192"/>
      <c r="D102" s="193"/>
      <c r="E102" s="36" t="str">
        <f>IFERROR(VLOOKUP($C102,'General Details'!$C$41:$H$117,MATCH('Envelope Details'!$E$15,OpeningDetails[[#Headers],[Name]:[Glass height (m)]],0),0),"")</f>
        <v/>
      </c>
      <c r="F102" s="36" t="str">
        <f>IFERROR(VLOOKUP($C102,'General Details'!$C$41:$H$117,MATCH('Envelope Details'!$F$15,OpeningDetails[[#Headers],[Name]:[Glass height (m)]],0),0),"")</f>
        <v/>
      </c>
      <c r="G102" s="193"/>
      <c r="H102" s="193"/>
      <c r="I102" s="193"/>
      <c r="J102" s="193"/>
      <c r="K102" s="193"/>
      <c r="L102" s="193"/>
      <c r="M102" s="101" t="str">
        <f t="shared" si="35"/>
        <v/>
      </c>
      <c r="N102" s="101" t="str">
        <f t="shared" si="36"/>
        <v/>
      </c>
      <c r="O102" s="237" t="str">
        <f>IFERROR(VLOOKUP($C102,'General Details'!$C$41:$H$117,MATCH('Envelope Details'!$O$15,OpeningDetails[[#Headers],[Name]:[Glass height (m)]],0),0),"")</f>
        <v/>
      </c>
      <c r="P102" s="101" t="str">
        <f>IFERROR(VLOOKUP($C102,'General Details'!$C$41:$H$117,MATCH('Envelope Details'!$P$15,OpeningDetails[[#Headers],[Name]:[Glass height (m)]],0),0),"")</f>
        <v/>
      </c>
      <c r="Q102" s="101" t="str">
        <f t="shared" si="37"/>
        <v/>
      </c>
      <c r="R102" s="238" t="str">
        <f t="shared" si="38"/>
        <v/>
      </c>
      <c r="S102" s="101" t="str">
        <f t="shared" si="39"/>
        <v/>
      </c>
      <c r="T102" s="238" t="str">
        <f t="shared" si="40"/>
        <v/>
      </c>
    </row>
    <row r="103" spans="2:20" ht="15.6" x14ac:dyDescent="0.3">
      <c r="B103" s="194"/>
      <c r="C103" s="192"/>
      <c r="D103" s="193"/>
      <c r="E103" s="36" t="str">
        <f>IFERROR(VLOOKUP($C103,'General Details'!$C$41:$H$117,MATCH('Envelope Details'!$E$15,OpeningDetails[[#Headers],[Name]:[Glass height (m)]],0),0),"")</f>
        <v/>
      </c>
      <c r="F103" s="36" t="str">
        <f>IFERROR(VLOOKUP($C103,'General Details'!$C$41:$H$117,MATCH('Envelope Details'!$F$15,OpeningDetails[[#Headers],[Name]:[Glass height (m)]],0),0),"")</f>
        <v/>
      </c>
      <c r="G103" s="193"/>
      <c r="H103" s="193"/>
      <c r="I103" s="193"/>
      <c r="J103" s="193"/>
      <c r="K103" s="193"/>
      <c r="L103" s="193"/>
      <c r="M103" s="101" t="str">
        <f t="shared" si="35"/>
        <v/>
      </c>
      <c r="N103" s="101" t="str">
        <f t="shared" si="36"/>
        <v/>
      </c>
      <c r="O103" s="237" t="str">
        <f>IFERROR(VLOOKUP($C103,'General Details'!$C$41:$H$117,MATCH('Envelope Details'!$O$15,OpeningDetails[[#Headers],[Name]:[Glass height (m)]],0),0),"")</f>
        <v/>
      </c>
      <c r="P103" s="101" t="str">
        <f>IFERROR(VLOOKUP($C103,'General Details'!$C$41:$H$117,MATCH('Envelope Details'!$P$15,OpeningDetails[[#Headers],[Name]:[Glass height (m)]],0),0),"")</f>
        <v/>
      </c>
      <c r="Q103" s="101" t="str">
        <f t="shared" si="37"/>
        <v/>
      </c>
      <c r="R103" s="238" t="str">
        <f t="shared" si="38"/>
        <v/>
      </c>
      <c r="S103" s="101" t="str">
        <f t="shared" si="39"/>
        <v/>
      </c>
      <c r="T103" s="238" t="str">
        <f t="shared" si="40"/>
        <v/>
      </c>
    </row>
    <row r="104" spans="2:20" ht="15.6" x14ac:dyDescent="0.3">
      <c r="B104" s="217"/>
      <c r="C104" s="190"/>
      <c r="D104" s="195"/>
      <c r="E104" s="196" t="str">
        <f>IFERROR(VLOOKUP($C104,'General Details'!$C$41:$H$117,MATCH('Envelope Details'!$E$15,OpeningDetails[[#Headers],[Name]:[Glass height (m)]],0),0),"")</f>
        <v/>
      </c>
      <c r="F104" s="196" t="str">
        <f>IFERROR(VLOOKUP($C104,'General Details'!$C$41:$H$117,MATCH('Envelope Details'!$F$15,OpeningDetails[[#Headers],[Name]:[Glass height (m)]],0),0),"")</f>
        <v/>
      </c>
      <c r="G104" s="195"/>
      <c r="H104" s="195"/>
      <c r="I104" s="195"/>
      <c r="J104" s="195"/>
      <c r="K104" s="195"/>
      <c r="L104" s="197"/>
      <c r="M104" s="198" t="str">
        <f t="shared" si="1"/>
        <v/>
      </c>
      <c r="N104" s="231" t="str">
        <f t="shared" si="2"/>
        <v/>
      </c>
      <c r="O104" s="239" t="str">
        <f>IFERROR(VLOOKUP($C104,'General Details'!$C$41:$H$117,MATCH('Envelope Details'!$O$15,OpeningDetails[[#Headers],[Name]:[Glass height (m)]],0),0),"")</f>
        <v/>
      </c>
      <c r="P104" s="198" t="str">
        <f>IFERROR(VLOOKUP($C104,'General Details'!$C$41:$H$117,MATCH('Envelope Details'!$P$15,OpeningDetails[[#Headers],[Name]:[Glass height (m)]],0),0),"")</f>
        <v/>
      </c>
      <c r="Q104" s="198" t="str">
        <f t="shared" si="3"/>
        <v/>
      </c>
      <c r="R104" s="240" t="str">
        <f t="shared" si="4"/>
        <v/>
      </c>
      <c r="S104" s="234" t="str">
        <f t="shared" si="5"/>
        <v/>
      </c>
      <c r="T104" s="216" t="str">
        <f t="shared" si="6"/>
        <v/>
      </c>
    </row>
    <row r="105" spans="2:20" ht="15.6" x14ac:dyDescent="0.3">
      <c r="B105" s="217"/>
      <c r="C105" s="190"/>
      <c r="D105" s="195"/>
      <c r="E105" s="196" t="str">
        <f>IFERROR(VLOOKUP($C105,'General Details'!$C$41:$H$117,MATCH('Envelope Details'!$E$15,OpeningDetails[[#Headers],[Name]:[Glass height (m)]],0),0),"")</f>
        <v/>
      </c>
      <c r="F105" s="196" t="str">
        <f>IFERROR(VLOOKUP($C105,'General Details'!$C$41:$H$117,MATCH('Envelope Details'!$F$15,OpeningDetails[[#Headers],[Name]:[Glass height (m)]],0),0),"")</f>
        <v/>
      </c>
      <c r="G105" s="195"/>
      <c r="H105" s="195"/>
      <c r="I105" s="195"/>
      <c r="J105" s="195"/>
      <c r="K105" s="195"/>
      <c r="L105" s="197"/>
      <c r="M105" s="198" t="str">
        <f t="shared" si="1"/>
        <v/>
      </c>
      <c r="N105" s="231" t="str">
        <f t="shared" si="2"/>
        <v/>
      </c>
      <c r="O105" s="239" t="str">
        <f>IFERROR(VLOOKUP($C105,'General Details'!$C$41:$H$117,MATCH('Envelope Details'!$O$15,OpeningDetails[[#Headers],[Name]:[Glass height (m)]],0),0),"")</f>
        <v/>
      </c>
      <c r="P105" s="198" t="str">
        <f>IFERROR(VLOOKUP($C105,'General Details'!$C$41:$H$117,MATCH('Envelope Details'!$P$15,OpeningDetails[[#Headers],[Name]:[Glass height (m)]],0),0),"")</f>
        <v/>
      </c>
      <c r="Q105" s="198" t="str">
        <f t="shared" si="3"/>
        <v/>
      </c>
      <c r="R105" s="240" t="str">
        <f t="shared" si="4"/>
        <v/>
      </c>
      <c r="S105" s="234" t="str">
        <f t="shared" si="5"/>
        <v/>
      </c>
      <c r="T105" s="216" t="str">
        <f t="shared" si="6"/>
        <v/>
      </c>
    </row>
    <row r="106" spans="2:20" ht="15.6" x14ac:dyDescent="0.3">
      <c r="B106" s="194"/>
      <c r="C106" s="190"/>
      <c r="D106" s="199"/>
      <c r="E106" s="200" t="str">
        <f>IFERROR(VLOOKUP($C106,'General Details'!$C$41:$H$117,MATCH('Envelope Details'!$E$15,OpeningDetails[[#Headers],[Name]:[Glass height (m)]],0),0),"")</f>
        <v/>
      </c>
      <c r="F106" s="200" t="str">
        <f>IFERROR(VLOOKUP($C106,'General Details'!$C$41:$H$117,MATCH('Envelope Details'!$F$15,OpeningDetails[[#Headers],[Name]:[Glass height (m)]],0),0),"")</f>
        <v/>
      </c>
      <c r="G106" s="199"/>
      <c r="H106" s="199"/>
      <c r="I106" s="199"/>
      <c r="J106" s="199"/>
      <c r="K106" s="199"/>
      <c r="L106" s="201"/>
      <c r="M106" s="202" t="str">
        <f>IFERROR(E106*F106,"")</f>
        <v/>
      </c>
      <c r="N106" s="233" t="str">
        <f>IFERROR(M106*D106,"")</f>
        <v/>
      </c>
      <c r="O106" s="242" t="str">
        <f>IFERROR(VLOOKUP($C106,'General Details'!$C$41:$H$117,MATCH('Envelope Details'!$O$15,OpeningDetails[[#Headers],[Name]:[Glass height (m)]],0),0),"")</f>
        <v/>
      </c>
      <c r="P106" s="202" t="str">
        <f>IFERROR(VLOOKUP($C106,'General Details'!$C$41:$H$117,MATCH('Envelope Details'!$P$15,OpeningDetails[[#Headers],[Name]:[Glass height (m)]],0),0),"")</f>
        <v/>
      </c>
      <c r="Q106" s="202" t="str">
        <f>IFERROR(O106*P106,"")</f>
        <v/>
      </c>
      <c r="R106" s="243" t="str">
        <f>IFERROR(Q106*D106,"")</f>
        <v/>
      </c>
      <c r="S106" s="234" t="str">
        <f t="shared" si="5"/>
        <v/>
      </c>
      <c r="T106" s="216" t="str">
        <f t="shared" si="6"/>
        <v/>
      </c>
    </row>
    <row r="107" spans="2:20" ht="15.6" x14ac:dyDescent="0.3">
      <c r="B107" s="194"/>
      <c r="C107" s="190"/>
      <c r="D107" s="199"/>
      <c r="E107" s="200" t="str">
        <f>IFERROR(VLOOKUP($C107,'General Details'!$C$41:$H$117,MATCH('Envelope Details'!$E$15,OpeningDetails[[#Headers],[Name]:[Glass height (m)]],0),0),"")</f>
        <v/>
      </c>
      <c r="F107" s="200" t="str">
        <f>IFERROR(VLOOKUP($C107,'General Details'!$C$41:$H$117,MATCH('Envelope Details'!$F$15,OpeningDetails[[#Headers],[Name]:[Glass height (m)]],0),0),"")</f>
        <v/>
      </c>
      <c r="G107" s="199"/>
      <c r="H107" s="199"/>
      <c r="I107" s="199"/>
      <c r="J107" s="199"/>
      <c r="K107" s="199"/>
      <c r="L107" s="201"/>
      <c r="M107" s="202" t="str">
        <f>IFERROR(E107*F107,"")</f>
        <v/>
      </c>
      <c r="N107" s="233" t="str">
        <f>IFERROR(M107*D107,"")</f>
        <v/>
      </c>
      <c r="O107" s="242" t="str">
        <f>IFERROR(VLOOKUP($C107,'General Details'!$C$41:$H$117,MATCH('Envelope Details'!$O$15,OpeningDetails[[#Headers],[Name]:[Glass height (m)]],0),0),"")</f>
        <v/>
      </c>
      <c r="P107" s="202" t="str">
        <f>IFERROR(VLOOKUP($C107,'General Details'!$C$41:$H$117,MATCH('Envelope Details'!$P$15,OpeningDetails[[#Headers],[Name]:[Glass height (m)]],0),0),"")</f>
        <v/>
      </c>
      <c r="Q107" s="202" t="str">
        <f>IFERROR(O107*P107,"")</f>
        <v/>
      </c>
      <c r="R107" s="243" t="str">
        <f>IFERROR(Q107*D107,"")</f>
        <v/>
      </c>
      <c r="S107" s="234" t="str">
        <f t="shared" si="5"/>
        <v/>
      </c>
      <c r="T107" s="216" t="str">
        <f t="shared" si="6"/>
        <v/>
      </c>
    </row>
    <row r="108" spans="2:20" ht="15.6" x14ac:dyDescent="0.3">
      <c r="B108" s="194"/>
      <c r="C108" s="192"/>
      <c r="D108" s="193"/>
      <c r="E108" s="36" t="str">
        <f>IFERROR(VLOOKUP($C108,'General Details'!$C$41:$H$117,MATCH('Envelope Details'!$E$15,OpeningDetails[[#Headers],[Name]:[Glass height (m)]],0),0),"")</f>
        <v/>
      </c>
      <c r="F108" s="36" t="str">
        <f>IFERROR(VLOOKUP($C108,'General Details'!$C$41:$H$117,MATCH('Envelope Details'!$F$15,OpeningDetails[[#Headers],[Name]:[Glass height (m)]],0),0),"")</f>
        <v/>
      </c>
      <c r="G108" s="193"/>
      <c r="H108" s="193"/>
      <c r="I108" s="193"/>
      <c r="J108" s="193"/>
      <c r="K108" s="193"/>
      <c r="L108" s="193"/>
      <c r="M108" s="101" t="str">
        <f t="shared" ref="M108:M111" si="41">IFERROR(E108*F108,"")</f>
        <v/>
      </c>
      <c r="N108" s="101" t="str">
        <f t="shared" ref="N108:N111" si="42">IFERROR(M108*D108,"")</f>
        <v/>
      </c>
      <c r="O108" s="237" t="str">
        <f>IFERROR(VLOOKUP($C108,'General Details'!$C$41:$H$117,MATCH('Envelope Details'!$O$15,OpeningDetails[[#Headers],[Name]:[Glass height (m)]],0),0),"")</f>
        <v/>
      </c>
      <c r="P108" s="101" t="str">
        <f>IFERROR(VLOOKUP($C108,'General Details'!$C$41:$H$117,MATCH('Envelope Details'!$P$15,OpeningDetails[[#Headers],[Name]:[Glass height (m)]],0),0),"")</f>
        <v/>
      </c>
      <c r="Q108" s="101" t="str">
        <f t="shared" ref="Q108:Q111" si="43">IFERROR(O108*P108,"")</f>
        <v/>
      </c>
      <c r="R108" s="238" t="str">
        <f t="shared" ref="R108:R111" si="44">IFERROR(Q108*D108,"")</f>
        <v/>
      </c>
      <c r="S108" s="101" t="str">
        <f t="shared" ref="S108:S111" si="45">IFERROR(M108-Q108,"")</f>
        <v/>
      </c>
      <c r="T108" s="238" t="str">
        <f t="shared" ref="T108:T111" si="46">IFERROR(N108-R108,"")</f>
        <v/>
      </c>
    </row>
    <row r="109" spans="2:20" ht="15.6" x14ac:dyDescent="0.3">
      <c r="B109" s="194"/>
      <c r="C109" s="192"/>
      <c r="D109" s="193"/>
      <c r="E109" s="36" t="str">
        <f>IFERROR(VLOOKUP($C109,'General Details'!$C$41:$H$117,MATCH('Envelope Details'!$E$15,OpeningDetails[[#Headers],[Name]:[Glass height (m)]],0),0),"")</f>
        <v/>
      </c>
      <c r="F109" s="36" t="str">
        <f>IFERROR(VLOOKUP($C109,'General Details'!$C$41:$H$117,MATCH('Envelope Details'!$F$15,OpeningDetails[[#Headers],[Name]:[Glass height (m)]],0),0),"")</f>
        <v/>
      </c>
      <c r="G109" s="193"/>
      <c r="H109" s="193"/>
      <c r="I109" s="193"/>
      <c r="J109" s="193"/>
      <c r="K109" s="193"/>
      <c r="L109" s="193"/>
      <c r="M109" s="101" t="str">
        <f t="shared" si="41"/>
        <v/>
      </c>
      <c r="N109" s="101" t="str">
        <f t="shared" si="42"/>
        <v/>
      </c>
      <c r="O109" s="237" t="str">
        <f>IFERROR(VLOOKUP($C109,'General Details'!$C$41:$H$117,MATCH('Envelope Details'!$O$15,OpeningDetails[[#Headers],[Name]:[Glass height (m)]],0),0),"")</f>
        <v/>
      </c>
      <c r="P109" s="101" t="str">
        <f>IFERROR(VLOOKUP($C109,'General Details'!$C$41:$H$117,MATCH('Envelope Details'!$P$15,OpeningDetails[[#Headers],[Name]:[Glass height (m)]],0),0),"")</f>
        <v/>
      </c>
      <c r="Q109" s="101" t="str">
        <f t="shared" si="43"/>
        <v/>
      </c>
      <c r="R109" s="238" t="str">
        <f t="shared" si="44"/>
        <v/>
      </c>
      <c r="S109" s="101" t="str">
        <f t="shared" si="45"/>
        <v/>
      </c>
      <c r="T109" s="238" t="str">
        <f t="shared" si="46"/>
        <v/>
      </c>
    </row>
    <row r="110" spans="2:20" ht="15.6" x14ac:dyDescent="0.3">
      <c r="B110" s="194"/>
      <c r="C110" s="192"/>
      <c r="D110" s="193"/>
      <c r="E110" s="36" t="str">
        <f>IFERROR(VLOOKUP($C110,'General Details'!$C$41:$H$117,MATCH('Envelope Details'!$E$15,OpeningDetails[[#Headers],[Name]:[Glass height (m)]],0),0),"")</f>
        <v/>
      </c>
      <c r="F110" s="36" t="str">
        <f>IFERROR(VLOOKUP($C110,'General Details'!$C$41:$H$117,MATCH('Envelope Details'!$F$15,OpeningDetails[[#Headers],[Name]:[Glass height (m)]],0),0),"")</f>
        <v/>
      </c>
      <c r="G110" s="193"/>
      <c r="H110" s="193"/>
      <c r="I110" s="193"/>
      <c r="J110" s="193"/>
      <c r="K110" s="193"/>
      <c r="L110" s="193"/>
      <c r="M110" s="101" t="str">
        <f t="shared" si="41"/>
        <v/>
      </c>
      <c r="N110" s="101" t="str">
        <f t="shared" si="42"/>
        <v/>
      </c>
      <c r="O110" s="237" t="str">
        <f>IFERROR(VLOOKUP($C110,'General Details'!$C$41:$H$117,MATCH('Envelope Details'!$O$15,OpeningDetails[[#Headers],[Name]:[Glass height (m)]],0),0),"")</f>
        <v/>
      </c>
      <c r="P110" s="101" t="str">
        <f>IFERROR(VLOOKUP($C110,'General Details'!$C$41:$H$117,MATCH('Envelope Details'!$P$15,OpeningDetails[[#Headers],[Name]:[Glass height (m)]],0),0),"")</f>
        <v/>
      </c>
      <c r="Q110" s="101" t="str">
        <f t="shared" si="43"/>
        <v/>
      </c>
      <c r="R110" s="238" t="str">
        <f t="shared" si="44"/>
        <v/>
      </c>
      <c r="S110" s="101" t="str">
        <f t="shared" si="45"/>
        <v/>
      </c>
      <c r="T110" s="238" t="str">
        <f t="shared" si="46"/>
        <v/>
      </c>
    </row>
    <row r="111" spans="2:20" ht="15.6" x14ac:dyDescent="0.3">
      <c r="B111" s="194"/>
      <c r="C111" s="192"/>
      <c r="D111" s="193"/>
      <c r="E111" s="36" t="str">
        <f>IFERROR(VLOOKUP($C111,'General Details'!$C$41:$H$117,MATCH('Envelope Details'!$E$15,OpeningDetails[[#Headers],[Name]:[Glass height (m)]],0),0),"")</f>
        <v/>
      </c>
      <c r="F111" s="36" t="str">
        <f>IFERROR(VLOOKUP($C111,'General Details'!$C$41:$H$117,MATCH('Envelope Details'!$F$15,OpeningDetails[[#Headers],[Name]:[Glass height (m)]],0),0),"")</f>
        <v/>
      </c>
      <c r="G111" s="193"/>
      <c r="H111" s="193"/>
      <c r="I111" s="193"/>
      <c r="J111" s="193"/>
      <c r="K111" s="193"/>
      <c r="L111" s="193"/>
      <c r="M111" s="101" t="str">
        <f t="shared" si="41"/>
        <v/>
      </c>
      <c r="N111" s="101" t="str">
        <f t="shared" si="42"/>
        <v/>
      </c>
      <c r="O111" s="237" t="str">
        <f>IFERROR(VLOOKUP($C111,'General Details'!$C$41:$H$117,MATCH('Envelope Details'!$O$15,OpeningDetails[[#Headers],[Name]:[Glass height (m)]],0),0),"")</f>
        <v/>
      </c>
      <c r="P111" s="101" t="str">
        <f>IFERROR(VLOOKUP($C111,'General Details'!$C$41:$H$117,MATCH('Envelope Details'!$P$15,OpeningDetails[[#Headers],[Name]:[Glass height (m)]],0),0),"")</f>
        <v/>
      </c>
      <c r="Q111" s="101" t="str">
        <f t="shared" si="43"/>
        <v/>
      </c>
      <c r="R111" s="238" t="str">
        <f t="shared" si="44"/>
        <v/>
      </c>
      <c r="S111" s="101" t="str">
        <f t="shared" si="45"/>
        <v/>
      </c>
      <c r="T111" s="238" t="str">
        <f t="shared" si="46"/>
        <v/>
      </c>
    </row>
    <row r="112" spans="2:20" ht="15.6" x14ac:dyDescent="0.3">
      <c r="B112" s="194"/>
      <c r="C112" s="190"/>
      <c r="D112" s="193"/>
      <c r="E112" s="36" t="str">
        <f>IFERROR(VLOOKUP($C112,'General Details'!$C$41:$H$117,MATCH('Envelope Details'!$E$15,OpeningDetails[[#Headers],[Name]:[Glass height (m)]],0),0),"")</f>
        <v/>
      </c>
      <c r="F112" s="36" t="str">
        <f>IFERROR(VLOOKUP($C112,'General Details'!$C$41:$H$117,MATCH('Envelope Details'!$F$15,OpeningDetails[[#Headers],[Name]:[Glass height (m)]],0),0),"")</f>
        <v/>
      </c>
      <c r="G112" s="193"/>
      <c r="H112" s="193"/>
      <c r="I112" s="193"/>
      <c r="J112" s="193"/>
      <c r="K112" s="193"/>
      <c r="L112" s="193"/>
      <c r="M112" s="101" t="str">
        <f t="shared" ref="M112:M217" si="47">IFERROR(E112*F112,"")</f>
        <v/>
      </c>
      <c r="N112" s="101" t="str">
        <f t="shared" ref="N112:N217" si="48">IFERROR(M112*D112,"")</f>
        <v/>
      </c>
      <c r="O112" s="237" t="str">
        <f>IFERROR(VLOOKUP($C112,'General Details'!$C$41:$H$117,MATCH('Envelope Details'!$O$15,OpeningDetails[[#Headers],[Name]:[Glass height (m)]],0),0),"")</f>
        <v/>
      </c>
      <c r="P112" s="101" t="str">
        <f>IFERROR(VLOOKUP($C112,'General Details'!$C$41:$H$117,MATCH('Envelope Details'!$P$15,OpeningDetails[[#Headers],[Name]:[Glass height (m)]],0),0),"")</f>
        <v/>
      </c>
      <c r="Q112" s="101" t="str">
        <f t="shared" ref="Q112:Q217" si="49">IFERROR(O112*P112,"")</f>
        <v/>
      </c>
      <c r="R112" s="238" t="str">
        <f t="shared" ref="R112:R217" si="50">IFERROR(Q112*D112,"")</f>
        <v/>
      </c>
      <c r="S112" s="101" t="str">
        <f t="shared" ref="S112:S217" si="51">IFERROR(M112-Q112,"")</f>
        <v/>
      </c>
      <c r="T112" s="238" t="str">
        <f t="shared" ref="T112:T217" si="52">IFERROR(N112-R112,"")</f>
        <v/>
      </c>
    </row>
    <row r="113" spans="2:20" ht="15.6" x14ac:dyDescent="0.3">
      <c r="B113" s="194"/>
      <c r="C113" s="192"/>
      <c r="D113" s="193"/>
      <c r="E113" s="36" t="str">
        <f>IFERROR(VLOOKUP($C113,'General Details'!$C$41:$H$117,MATCH('Envelope Details'!$E$15,OpeningDetails[[#Headers],[Name]:[Glass height (m)]],0),0),"")</f>
        <v/>
      </c>
      <c r="F113" s="36" t="str">
        <f>IFERROR(VLOOKUP($C113,'General Details'!$C$41:$H$117,MATCH('Envelope Details'!$F$15,OpeningDetails[[#Headers],[Name]:[Glass height (m)]],0),0),"")</f>
        <v/>
      </c>
      <c r="G113" s="193"/>
      <c r="H113" s="193"/>
      <c r="I113" s="193"/>
      <c r="J113" s="193"/>
      <c r="K113" s="193"/>
      <c r="L113" s="193"/>
      <c r="M113" s="101" t="str">
        <f t="shared" ref="M113:M118" si="53">IFERROR(E113*F113,"")</f>
        <v/>
      </c>
      <c r="N113" s="101" t="str">
        <f t="shared" ref="N113:N118" si="54">IFERROR(M113*D113,"")</f>
        <v/>
      </c>
      <c r="O113" s="237" t="str">
        <f>IFERROR(VLOOKUP($C113,'General Details'!$C$41:$H$117,MATCH('Envelope Details'!$O$15,OpeningDetails[[#Headers],[Name]:[Glass height (m)]],0),0),"")</f>
        <v/>
      </c>
      <c r="P113" s="101" t="str">
        <f>IFERROR(VLOOKUP($C113,'General Details'!$C$41:$H$117,MATCH('Envelope Details'!$P$15,OpeningDetails[[#Headers],[Name]:[Glass height (m)]],0),0),"")</f>
        <v/>
      </c>
      <c r="Q113" s="101" t="str">
        <f t="shared" ref="Q113:Q118" si="55">IFERROR(O113*P113,"")</f>
        <v/>
      </c>
      <c r="R113" s="238" t="str">
        <f t="shared" ref="R113:R118" si="56">IFERROR(Q113*D113,"")</f>
        <v/>
      </c>
      <c r="S113" s="101" t="str">
        <f t="shared" ref="S113:S118" si="57">IFERROR(M113-Q113,"")</f>
        <v/>
      </c>
      <c r="T113" s="238" t="str">
        <f t="shared" ref="T113:T118" si="58">IFERROR(N113-R113,"")</f>
        <v/>
      </c>
    </row>
    <row r="114" spans="2:20" ht="15.6" x14ac:dyDescent="0.3">
      <c r="B114" s="194"/>
      <c r="C114" s="192"/>
      <c r="D114" s="193"/>
      <c r="E114" s="36" t="str">
        <f>IFERROR(VLOOKUP($C114,'General Details'!$C$41:$H$117,MATCH('Envelope Details'!$E$15,OpeningDetails[[#Headers],[Name]:[Glass height (m)]],0),0),"")</f>
        <v/>
      </c>
      <c r="F114" s="36" t="str">
        <f>IFERROR(VLOOKUP($C114,'General Details'!$C$41:$H$117,MATCH('Envelope Details'!$F$15,OpeningDetails[[#Headers],[Name]:[Glass height (m)]],0),0),"")</f>
        <v/>
      </c>
      <c r="G114" s="193"/>
      <c r="H114" s="193"/>
      <c r="I114" s="193"/>
      <c r="J114" s="193"/>
      <c r="K114" s="193"/>
      <c r="L114" s="193"/>
      <c r="M114" s="101" t="str">
        <f t="shared" si="53"/>
        <v/>
      </c>
      <c r="N114" s="101" t="str">
        <f t="shared" si="54"/>
        <v/>
      </c>
      <c r="O114" s="237" t="str">
        <f>IFERROR(VLOOKUP($C114,'General Details'!$C$41:$H$117,MATCH('Envelope Details'!$O$15,OpeningDetails[[#Headers],[Name]:[Glass height (m)]],0),0),"")</f>
        <v/>
      </c>
      <c r="P114" s="101" t="str">
        <f>IFERROR(VLOOKUP($C114,'General Details'!$C$41:$H$117,MATCH('Envelope Details'!$P$15,OpeningDetails[[#Headers],[Name]:[Glass height (m)]],0),0),"")</f>
        <v/>
      </c>
      <c r="Q114" s="101" t="str">
        <f t="shared" si="55"/>
        <v/>
      </c>
      <c r="R114" s="238" t="str">
        <f t="shared" si="56"/>
        <v/>
      </c>
      <c r="S114" s="101" t="str">
        <f t="shared" si="57"/>
        <v/>
      </c>
      <c r="T114" s="238" t="str">
        <f t="shared" si="58"/>
        <v/>
      </c>
    </row>
    <row r="115" spans="2:20" ht="15.6" x14ac:dyDescent="0.3">
      <c r="B115" s="194"/>
      <c r="C115" s="192"/>
      <c r="D115" s="193"/>
      <c r="E115" s="36" t="str">
        <f>IFERROR(VLOOKUP($C115,'General Details'!$C$41:$H$117,MATCH('Envelope Details'!$E$15,OpeningDetails[[#Headers],[Name]:[Glass height (m)]],0),0),"")</f>
        <v/>
      </c>
      <c r="F115" s="36" t="str">
        <f>IFERROR(VLOOKUP($C115,'General Details'!$C$41:$H$117,MATCH('Envelope Details'!$F$15,OpeningDetails[[#Headers],[Name]:[Glass height (m)]],0),0),"")</f>
        <v/>
      </c>
      <c r="G115" s="193"/>
      <c r="H115" s="193"/>
      <c r="I115" s="193"/>
      <c r="J115" s="193"/>
      <c r="K115" s="193"/>
      <c r="L115" s="193"/>
      <c r="M115" s="101" t="str">
        <f t="shared" si="53"/>
        <v/>
      </c>
      <c r="N115" s="101" t="str">
        <f t="shared" si="54"/>
        <v/>
      </c>
      <c r="O115" s="237" t="str">
        <f>IFERROR(VLOOKUP($C115,'General Details'!$C$41:$H$117,MATCH('Envelope Details'!$O$15,OpeningDetails[[#Headers],[Name]:[Glass height (m)]],0),0),"")</f>
        <v/>
      </c>
      <c r="P115" s="101" t="str">
        <f>IFERROR(VLOOKUP($C115,'General Details'!$C$41:$H$117,MATCH('Envelope Details'!$P$15,OpeningDetails[[#Headers],[Name]:[Glass height (m)]],0),0),"")</f>
        <v/>
      </c>
      <c r="Q115" s="101" t="str">
        <f t="shared" si="55"/>
        <v/>
      </c>
      <c r="R115" s="238" t="str">
        <f t="shared" si="56"/>
        <v/>
      </c>
      <c r="S115" s="101" t="str">
        <f t="shared" si="57"/>
        <v/>
      </c>
      <c r="T115" s="238" t="str">
        <f t="shared" si="58"/>
        <v/>
      </c>
    </row>
    <row r="116" spans="2:20" ht="15.6" x14ac:dyDescent="0.3">
      <c r="B116" s="194"/>
      <c r="C116" s="192"/>
      <c r="D116" s="193"/>
      <c r="E116" s="36" t="str">
        <f>IFERROR(VLOOKUP($C116,'General Details'!$C$41:$H$117,MATCH('Envelope Details'!$E$15,OpeningDetails[[#Headers],[Name]:[Glass height (m)]],0),0),"")</f>
        <v/>
      </c>
      <c r="F116" s="36" t="str">
        <f>IFERROR(VLOOKUP($C116,'General Details'!$C$41:$H$117,MATCH('Envelope Details'!$F$15,OpeningDetails[[#Headers],[Name]:[Glass height (m)]],0),0),"")</f>
        <v/>
      </c>
      <c r="G116" s="193"/>
      <c r="H116" s="193"/>
      <c r="I116" s="193"/>
      <c r="J116" s="193"/>
      <c r="K116" s="193"/>
      <c r="L116" s="193"/>
      <c r="M116" s="101" t="str">
        <f t="shared" si="53"/>
        <v/>
      </c>
      <c r="N116" s="101" t="str">
        <f t="shared" si="54"/>
        <v/>
      </c>
      <c r="O116" s="237" t="str">
        <f>IFERROR(VLOOKUP($C116,'General Details'!$C$41:$H$117,MATCH('Envelope Details'!$O$15,OpeningDetails[[#Headers],[Name]:[Glass height (m)]],0),0),"")</f>
        <v/>
      </c>
      <c r="P116" s="101" t="str">
        <f>IFERROR(VLOOKUP($C116,'General Details'!$C$41:$H$117,MATCH('Envelope Details'!$P$15,OpeningDetails[[#Headers],[Name]:[Glass height (m)]],0),0),"")</f>
        <v/>
      </c>
      <c r="Q116" s="101" t="str">
        <f t="shared" si="55"/>
        <v/>
      </c>
      <c r="R116" s="238" t="str">
        <f t="shared" si="56"/>
        <v/>
      </c>
      <c r="S116" s="101" t="str">
        <f t="shared" si="57"/>
        <v/>
      </c>
      <c r="T116" s="238" t="str">
        <f t="shared" si="58"/>
        <v/>
      </c>
    </row>
    <row r="117" spans="2:20" ht="15.6" x14ac:dyDescent="0.3">
      <c r="B117" s="194"/>
      <c r="C117" s="192"/>
      <c r="D117" s="193"/>
      <c r="E117" s="36" t="str">
        <f>IFERROR(VLOOKUP($C117,'General Details'!$C$41:$H$117,MATCH('Envelope Details'!$E$15,OpeningDetails[[#Headers],[Name]:[Glass height (m)]],0),0),"")</f>
        <v/>
      </c>
      <c r="F117" s="36" t="str">
        <f>IFERROR(VLOOKUP($C117,'General Details'!$C$41:$H$117,MATCH('Envelope Details'!$F$15,OpeningDetails[[#Headers],[Name]:[Glass height (m)]],0),0),"")</f>
        <v/>
      </c>
      <c r="G117" s="193"/>
      <c r="H117" s="193"/>
      <c r="I117" s="193"/>
      <c r="J117" s="193"/>
      <c r="K117" s="193"/>
      <c r="L117" s="193"/>
      <c r="M117" s="101" t="str">
        <f t="shared" si="53"/>
        <v/>
      </c>
      <c r="N117" s="101" t="str">
        <f t="shared" si="54"/>
        <v/>
      </c>
      <c r="O117" s="237" t="str">
        <f>IFERROR(VLOOKUP($C117,'General Details'!$C$41:$H$117,MATCH('Envelope Details'!$O$15,OpeningDetails[[#Headers],[Name]:[Glass height (m)]],0),0),"")</f>
        <v/>
      </c>
      <c r="P117" s="101" t="str">
        <f>IFERROR(VLOOKUP($C117,'General Details'!$C$41:$H$117,MATCH('Envelope Details'!$P$15,OpeningDetails[[#Headers],[Name]:[Glass height (m)]],0),0),"")</f>
        <v/>
      </c>
      <c r="Q117" s="101" t="str">
        <f t="shared" si="55"/>
        <v/>
      </c>
      <c r="R117" s="238" t="str">
        <f t="shared" si="56"/>
        <v/>
      </c>
      <c r="S117" s="101" t="str">
        <f t="shared" si="57"/>
        <v/>
      </c>
      <c r="T117" s="238" t="str">
        <f t="shared" si="58"/>
        <v/>
      </c>
    </row>
    <row r="118" spans="2:20" ht="15.6" x14ac:dyDescent="0.3">
      <c r="B118" s="194"/>
      <c r="C118" s="192"/>
      <c r="D118" s="193"/>
      <c r="E118" s="36" t="str">
        <f>IFERROR(VLOOKUP($C118,'General Details'!$C$41:$H$117,MATCH('Envelope Details'!$E$15,OpeningDetails[[#Headers],[Name]:[Glass height (m)]],0),0),"")</f>
        <v/>
      </c>
      <c r="F118" s="36" t="str">
        <f>IFERROR(VLOOKUP($C118,'General Details'!$C$41:$H$117,MATCH('Envelope Details'!$F$15,OpeningDetails[[#Headers],[Name]:[Glass height (m)]],0),0),"")</f>
        <v/>
      </c>
      <c r="G118" s="193"/>
      <c r="H118" s="193"/>
      <c r="I118" s="193"/>
      <c r="J118" s="193"/>
      <c r="K118" s="193"/>
      <c r="L118" s="193"/>
      <c r="M118" s="101" t="str">
        <f t="shared" si="53"/>
        <v/>
      </c>
      <c r="N118" s="101" t="str">
        <f t="shared" si="54"/>
        <v/>
      </c>
      <c r="O118" s="237" t="str">
        <f>IFERROR(VLOOKUP($C118,'General Details'!$C$41:$H$117,MATCH('Envelope Details'!$O$15,OpeningDetails[[#Headers],[Name]:[Glass height (m)]],0),0),"")</f>
        <v/>
      </c>
      <c r="P118" s="101" t="str">
        <f>IFERROR(VLOOKUP($C118,'General Details'!$C$41:$H$117,MATCH('Envelope Details'!$P$15,OpeningDetails[[#Headers],[Name]:[Glass height (m)]],0),0),"")</f>
        <v/>
      </c>
      <c r="Q118" s="101" t="str">
        <f t="shared" si="55"/>
        <v/>
      </c>
      <c r="R118" s="238" t="str">
        <f t="shared" si="56"/>
        <v/>
      </c>
      <c r="S118" s="101" t="str">
        <f t="shared" si="57"/>
        <v/>
      </c>
      <c r="T118" s="238" t="str">
        <f t="shared" si="58"/>
        <v/>
      </c>
    </row>
    <row r="119" spans="2:20" ht="15.6" x14ac:dyDescent="0.3">
      <c r="B119" s="194"/>
      <c r="C119" s="190"/>
      <c r="D119" s="193"/>
      <c r="E119" s="36" t="str">
        <f>IFERROR(VLOOKUP($C119,'General Details'!$C$41:$H$117,MATCH('Envelope Details'!$E$15,OpeningDetails[[#Headers],[Name]:[Glass height (m)]],0),0),"")</f>
        <v/>
      </c>
      <c r="F119" s="36" t="str">
        <f>IFERROR(VLOOKUP($C119,'General Details'!$C$41:$H$117,MATCH('Envelope Details'!$F$15,OpeningDetails[[#Headers],[Name]:[Glass height (m)]],0),0),"")</f>
        <v/>
      </c>
      <c r="G119" s="193"/>
      <c r="H119" s="193"/>
      <c r="I119" s="193"/>
      <c r="J119" s="193"/>
      <c r="K119" s="193"/>
      <c r="L119" s="193"/>
      <c r="M119" s="101" t="str">
        <f t="shared" si="47"/>
        <v/>
      </c>
      <c r="N119" s="101" t="str">
        <f t="shared" si="48"/>
        <v/>
      </c>
      <c r="O119" s="237" t="str">
        <f>IFERROR(VLOOKUP($C119,'General Details'!$C$41:$H$117,MATCH('Envelope Details'!$O$15,OpeningDetails[[#Headers],[Name]:[Glass height (m)]],0),0),"")</f>
        <v/>
      </c>
      <c r="P119" s="101" t="str">
        <f>IFERROR(VLOOKUP($C119,'General Details'!$C$41:$H$117,MATCH('Envelope Details'!$P$15,OpeningDetails[[#Headers],[Name]:[Glass height (m)]],0),0),"")</f>
        <v/>
      </c>
      <c r="Q119" s="101" t="str">
        <f t="shared" si="49"/>
        <v/>
      </c>
      <c r="R119" s="238" t="str">
        <f t="shared" si="50"/>
        <v/>
      </c>
      <c r="S119" s="101" t="str">
        <f t="shared" si="51"/>
        <v/>
      </c>
      <c r="T119" s="238" t="str">
        <f t="shared" si="52"/>
        <v/>
      </c>
    </row>
    <row r="120" spans="2:20" ht="15.6" x14ac:dyDescent="0.3">
      <c r="B120" s="194"/>
      <c r="C120" s="192"/>
      <c r="D120" s="193"/>
      <c r="E120" s="36" t="str">
        <f>IFERROR(VLOOKUP($C120,'General Details'!$C$41:$H$117,MATCH('Envelope Details'!$E$15,OpeningDetails[[#Headers],[Name]:[Glass height (m)]],0),0),"")</f>
        <v/>
      </c>
      <c r="F120" s="36" t="str">
        <f>IFERROR(VLOOKUP($C120,'General Details'!$C$41:$H$117,MATCH('Envelope Details'!$F$15,OpeningDetails[[#Headers],[Name]:[Glass height (m)]],0),0),"")</f>
        <v/>
      </c>
      <c r="G120" s="193"/>
      <c r="H120" s="193"/>
      <c r="I120" s="193"/>
      <c r="J120" s="193"/>
      <c r="K120" s="193"/>
      <c r="L120" s="193"/>
      <c r="M120" s="101" t="str">
        <f>IFERROR(E120*F120,"")</f>
        <v/>
      </c>
      <c r="N120" s="101" t="str">
        <f>IFERROR(M120*D120,"")</f>
        <v/>
      </c>
      <c r="O120" s="237" t="str">
        <f>IFERROR(VLOOKUP($C120,'General Details'!$C$41:$H$117,MATCH('Envelope Details'!$O$15,OpeningDetails[[#Headers],[Name]:[Glass height (m)]],0),0),"")</f>
        <v/>
      </c>
      <c r="P120" s="101" t="str">
        <f>IFERROR(VLOOKUP($C120,'General Details'!$C$41:$H$117,MATCH('Envelope Details'!$P$15,OpeningDetails[[#Headers],[Name]:[Glass height (m)]],0),0),"")</f>
        <v/>
      </c>
      <c r="Q120" s="101" t="str">
        <f>IFERROR(O120*P120,"")</f>
        <v/>
      </c>
      <c r="R120" s="238" t="str">
        <f>IFERROR(Q120*D120,"")</f>
        <v/>
      </c>
      <c r="S120" s="101" t="str">
        <f>IFERROR(M120-Q120,"")</f>
        <v/>
      </c>
      <c r="T120" s="238" t="str">
        <f>IFERROR(N120-R120,"")</f>
        <v/>
      </c>
    </row>
    <row r="121" spans="2:20" ht="15.6" x14ac:dyDescent="0.3">
      <c r="B121" s="194"/>
      <c r="C121" s="192"/>
      <c r="D121" s="193"/>
      <c r="E121" s="36" t="str">
        <f>IFERROR(VLOOKUP($C121,'General Details'!$C$41:$H$117,MATCH('Envelope Details'!$E$15,OpeningDetails[[#Headers],[Name]:[Glass height (m)]],0),0),"")</f>
        <v/>
      </c>
      <c r="F121" s="36" t="str">
        <f>IFERROR(VLOOKUP($C121,'General Details'!$C$41:$H$117,MATCH('Envelope Details'!$F$15,OpeningDetails[[#Headers],[Name]:[Glass height (m)]],0),0),"")</f>
        <v/>
      </c>
      <c r="G121" s="193"/>
      <c r="H121" s="193"/>
      <c r="I121" s="193"/>
      <c r="J121" s="193"/>
      <c r="K121" s="193"/>
      <c r="L121" s="193"/>
      <c r="M121" s="101" t="str">
        <f t="shared" ref="M121:M127" si="59">IFERROR(E121*F121,"")</f>
        <v/>
      </c>
      <c r="N121" s="101" t="str">
        <f t="shared" ref="N121:N127" si="60">IFERROR(M121*D121,"")</f>
        <v/>
      </c>
      <c r="O121" s="237" t="str">
        <f>IFERROR(VLOOKUP($C121,'General Details'!$C$41:$H$117,MATCH('Envelope Details'!$O$15,OpeningDetails[[#Headers],[Name]:[Glass height (m)]],0),0),"")</f>
        <v/>
      </c>
      <c r="P121" s="101" t="str">
        <f>IFERROR(VLOOKUP($C121,'General Details'!$C$41:$H$117,MATCH('Envelope Details'!$P$15,OpeningDetails[[#Headers],[Name]:[Glass height (m)]],0),0),"")</f>
        <v/>
      </c>
      <c r="Q121" s="101" t="str">
        <f t="shared" ref="Q121:Q127" si="61">IFERROR(O121*P121,"")</f>
        <v/>
      </c>
      <c r="R121" s="238" t="str">
        <f t="shared" ref="R121:R127" si="62">IFERROR(Q121*D121,"")</f>
        <v/>
      </c>
      <c r="S121" s="101" t="str">
        <f t="shared" ref="S121:S127" si="63">IFERROR(M121-Q121,"")</f>
        <v/>
      </c>
      <c r="T121" s="238" t="str">
        <f t="shared" ref="T121:T127" si="64">IFERROR(N121-R121,"")</f>
        <v/>
      </c>
    </row>
    <row r="122" spans="2:20" ht="15.6" x14ac:dyDescent="0.3">
      <c r="B122" s="194"/>
      <c r="C122" s="192"/>
      <c r="D122" s="193"/>
      <c r="E122" s="36" t="str">
        <f>IFERROR(VLOOKUP($C122,'General Details'!$C$41:$H$117,MATCH('Envelope Details'!$E$15,OpeningDetails[[#Headers],[Name]:[Glass height (m)]],0),0),"")</f>
        <v/>
      </c>
      <c r="F122" s="36" t="str">
        <f>IFERROR(VLOOKUP($C122,'General Details'!$C$41:$H$117,MATCH('Envelope Details'!$F$15,OpeningDetails[[#Headers],[Name]:[Glass height (m)]],0),0),"")</f>
        <v/>
      </c>
      <c r="G122" s="193"/>
      <c r="H122" s="193"/>
      <c r="I122" s="193"/>
      <c r="J122" s="193"/>
      <c r="K122" s="193"/>
      <c r="L122" s="193"/>
      <c r="M122" s="101" t="str">
        <f t="shared" si="59"/>
        <v/>
      </c>
      <c r="N122" s="101" t="str">
        <f t="shared" si="60"/>
        <v/>
      </c>
      <c r="O122" s="237" t="str">
        <f>IFERROR(VLOOKUP($C122,'General Details'!$C$41:$H$117,MATCH('Envelope Details'!$O$15,OpeningDetails[[#Headers],[Name]:[Glass height (m)]],0),0),"")</f>
        <v/>
      </c>
      <c r="P122" s="101" t="str">
        <f>IFERROR(VLOOKUP($C122,'General Details'!$C$41:$H$117,MATCH('Envelope Details'!$P$15,OpeningDetails[[#Headers],[Name]:[Glass height (m)]],0),0),"")</f>
        <v/>
      </c>
      <c r="Q122" s="101" t="str">
        <f t="shared" si="61"/>
        <v/>
      </c>
      <c r="R122" s="238" t="str">
        <f t="shared" si="62"/>
        <v/>
      </c>
      <c r="S122" s="101" t="str">
        <f t="shared" si="63"/>
        <v/>
      </c>
      <c r="T122" s="238" t="str">
        <f t="shared" si="64"/>
        <v/>
      </c>
    </row>
    <row r="123" spans="2:20" ht="15.6" x14ac:dyDescent="0.3">
      <c r="B123" s="194"/>
      <c r="C123" s="192"/>
      <c r="D123" s="193"/>
      <c r="E123" s="36" t="str">
        <f>IFERROR(VLOOKUP($C123,'General Details'!$C$41:$H$117,MATCH('Envelope Details'!$E$15,OpeningDetails[[#Headers],[Name]:[Glass height (m)]],0),0),"")</f>
        <v/>
      </c>
      <c r="F123" s="36" t="str">
        <f>IFERROR(VLOOKUP($C123,'General Details'!$C$41:$H$117,MATCH('Envelope Details'!$F$15,OpeningDetails[[#Headers],[Name]:[Glass height (m)]],0),0),"")</f>
        <v/>
      </c>
      <c r="G123" s="193"/>
      <c r="H123" s="193"/>
      <c r="I123" s="193"/>
      <c r="J123" s="193"/>
      <c r="K123" s="193"/>
      <c r="L123" s="193"/>
      <c r="M123" s="101" t="str">
        <f t="shared" si="59"/>
        <v/>
      </c>
      <c r="N123" s="101" t="str">
        <f t="shared" si="60"/>
        <v/>
      </c>
      <c r="O123" s="237" t="str">
        <f>IFERROR(VLOOKUP($C123,'General Details'!$C$41:$H$117,MATCH('Envelope Details'!$O$15,OpeningDetails[[#Headers],[Name]:[Glass height (m)]],0),0),"")</f>
        <v/>
      </c>
      <c r="P123" s="101" t="str">
        <f>IFERROR(VLOOKUP($C123,'General Details'!$C$41:$H$117,MATCH('Envelope Details'!$P$15,OpeningDetails[[#Headers],[Name]:[Glass height (m)]],0),0),"")</f>
        <v/>
      </c>
      <c r="Q123" s="101" t="str">
        <f t="shared" si="61"/>
        <v/>
      </c>
      <c r="R123" s="238" t="str">
        <f t="shared" si="62"/>
        <v/>
      </c>
      <c r="S123" s="101" t="str">
        <f t="shared" si="63"/>
        <v/>
      </c>
      <c r="T123" s="238" t="str">
        <f t="shared" si="64"/>
        <v/>
      </c>
    </row>
    <row r="124" spans="2:20" ht="15.6" x14ac:dyDescent="0.3">
      <c r="B124" s="194"/>
      <c r="C124" s="192"/>
      <c r="D124" s="193"/>
      <c r="E124" s="36" t="str">
        <f>IFERROR(VLOOKUP($C124,'General Details'!$C$41:$H$117,MATCH('Envelope Details'!$E$15,OpeningDetails[[#Headers],[Name]:[Glass height (m)]],0),0),"")</f>
        <v/>
      </c>
      <c r="F124" s="36" t="str">
        <f>IFERROR(VLOOKUP($C124,'General Details'!$C$41:$H$117,MATCH('Envelope Details'!$F$15,OpeningDetails[[#Headers],[Name]:[Glass height (m)]],0),0),"")</f>
        <v/>
      </c>
      <c r="G124" s="193"/>
      <c r="H124" s="193"/>
      <c r="I124" s="193"/>
      <c r="J124" s="193"/>
      <c r="K124" s="193"/>
      <c r="L124" s="193"/>
      <c r="M124" s="101" t="str">
        <f t="shared" si="59"/>
        <v/>
      </c>
      <c r="N124" s="101" t="str">
        <f t="shared" si="60"/>
        <v/>
      </c>
      <c r="O124" s="237" t="str">
        <f>IFERROR(VLOOKUP($C124,'General Details'!$C$41:$H$117,MATCH('Envelope Details'!$O$15,OpeningDetails[[#Headers],[Name]:[Glass height (m)]],0),0),"")</f>
        <v/>
      </c>
      <c r="P124" s="101" t="str">
        <f>IFERROR(VLOOKUP($C124,'General Details'!$C$41:$H$117,MATCH('Envelope Details'!$P$15,OpeningDetails[[#Headers],[Name]:[Glass height (m)]],0),0),"")</f>
        <v/>
      </c>
      <c r="Q124" s="101" t="str">
        <f t="shared" si="61"/>
        <v/>
      </c>
      <c r="R124" s="238" t="str">
        <f t="shared" si="62"/>
        <v/>
      </c>
      <c r="S124" s="101" t="str">
        <f t="shared" si="63"/>
        <v/>
      </c>
      <c r="T124" s="238" t="str">
        <f t="shared" si="64"/>
        <v/>
      </c>
    </row>
    <row r="125" spans="2:20" ht="15.6" x14ac:dyDescent="0.3">
      <c r="B125" s="194"/>
      <c r="C125" s="192"/>
      <c r="D125" s="193"/>
      <c r="E125" s="36" t="str">
        <f>IFERROR(VLOOKUP($C125,'General Details'!$C$41:$H$117,MATCH('Envelope Details'!$E$15,OpeningDetails[[#Headers],[Name]:[Glass height (m)]],0),0),"")</f>
        <v/>
      </c>
      <c r="F125" s="36" t="str">
        <f>IFERROR(VLOOKUP($C125,'General Details'!$C$41:$H$117,MATCH('Envelope Details'!$F$15,OpeningDetails[[#Headers],[Name]:[Glass height (m)]],0),0),"")</f>
        <v/>
      </c>
      <c r="G125" s="193"/>
      <c r="H125" s="193"/>
      <c r="I125" s="193"/>
      <c r="J125" s="193"/>
      <c r="K125" s="193"/>
      <c r="L125" s="193"/>
      <c r="M125" s="101" t="str">
        <f t="shared" si="59"/>
        <v/>
      </c>
      <c r="N125" s="101" t="str">
        <f t="shared" si="60"/>
        <v/>
      </c>
      <c r="O125" s="237" t="str">
        <f>IFERROR(VLOOKUP($C125,'General Details'!$C$41:$H$117,MATCH('Envelope Details'!$O$15,OpeningDetails[[#Headers],[Name]:[Glass height (m)]],0),0),"")</f>
        <v/>
      </c>
      <c r="P125" s="101" t="str">
        <f>IFERROR(VLOOKUP($C125,'General Details'!$C$41:$H$117,MATCH('Envelope Details'!$P$15,OpeningDetails[[#Headers],[Name]:[Glass height (m)]],0),0),"")</f>
        <v/>
      </c>
      <c r="Q125" s="101" t="str">
        <f t="shared" si="61"/>
        <v/>
      </c>
      <c r="R125" s="238" t="str">
        <f t="shared" si="62"/>
        <v/>
      </c>
      <c r="S125" s="101" t="str">
        <f t="shared" si="63"/>
        <v/>
      </c>
      <c r="T125" s="238" t="str">
        <f t="shared" si="64"/>
        <v/>
      </c>
    </row>
    <row r="126" spans="2:20" ht="15.6" x14ac:dyDescent="0.3">
      <c r="B126" s="194"/>
      <c r="C126" s="192"/>
      <c r="D126" s="193"/>
      <c r="E126" s="36" t="str">
        <f>IFERROR(VLOOKUP($C126,'General Details'!$C$41:$H$117,MATCH('Envelope Details'!$E$15,OpeningDetails[[#Headers],[Name]:[Glass height (m)]],0),0),"")</f>
        <v/>
      </c>
      <c r="F126" s="36" t="str">
        <f>IFERROR(VLOOKUP($C126,'General Details'!$C$41:$H$117,MATCH('Envelope Details'!$F$15,OpeningDetails[[#Headers],[Name]:[Glass height (m)]],0),0),"")</f>
        <v/>
      </c>
      <c r="G126" s="193"/>
      <c r="H126" s="193"/>
      <c r="I126" s="193"/>
      <c r="J126" s="193"/>
      <c r="K126" s="193"/>
      <c r="L126" s="193"/>
      <c r="M126" s="101" t="str">
        <f t="shared" si="59"/>
        <v/>
      </c>
      <c r="N126" s="101" t="str">
        <f t="shared" si="60"/>
        <v/>
      </c>
      <c r="O126" s="237" t="str">
        <f>IFERROR(VLOOKUP($C126,'General Details'!$C$41:$H$117,MATCH('Envelope Details'!$O$15,OpeningDetails[[#Headers],[Name]:[Glass height (m)]],0),0),"")</f>
        <v/>
      </c>
      <c r="P126" s="101" t="str">
        <f>IFERROR(VLOOKUP($C126,'General Details'!$C$41:$H$117,MATCH('Envelope Details'!$P$15,OpeningDetails[[#Headers],[Name]:[Glass height (m)]],0),0),"")</f>
        <v/>
      </c>
      <c r="Q126" s="101" t="str">
        <f t="shared" si="61"/>
        <v/>
      </c>
      <c r="R126" s="238" t="str">
        <f t="shared" si="62"/>
        <v/>
      </c>
      <c r="S126" s="101" t="str">
        <f t="shared" si="63"/>
        <v/>
      </c>
      <c r="T126" s="238" t="str">
        <f t="shared" si="64"/>
        <v/>
      </c>
    </row>
    <row r="127" spans="2:20" ht="15.6" x14ac:dyDescent="0.3">
      <c r="B127" s="194"/>
      <c r="C127" s="192"/>
      <c r="D127" s="193"/>
      <c r="E127" s="36" t="str">
        <f>IFERROR(VLOOKUP($C127,'General Details'!$C$41:$H$117,MATCH('Envelope Details'!$E$15,OpeningDetails[[#Headers],[Name]:[Glass height (m)]],0),0),"")</f>
        <v/>
      </c>
      <c r="F127" s="36" t="str">
        <f>IFERROR(VLOOKUP($C127,'General Details'!$C$41:$H$117,MATCH('Envelope Details'!$F$15,OpeningDetails[[#Headers],[Name]:[Glass height (m)]],0),0),"")</f>
        <v/>
      </c>
      <c r="G127" s="193"/>
      <c r="H127" s="193"/>
      <c r="I127" s="193"/>
      <c r="J127" s="193"/>
      <c r="K127" s="193"/>
      <c r="L127" s="193"/>
      <c r="M127" s="101" t="str">
        <f t="shared" si="59"/>
        <v/>
      </c>
      <c r="N127" s="101" t="str">
        <f t="shared" si="60"/>
        <v/>
      </c>
      <c r="O127" s="237" t="str">
        <f>IFERROR(VLOOKUP($C127,'General Details'!$C$41:$H$117,MATCH('Envelope Details'!$O$15,OpeningDetails[[#Headers],[Name]:[Glass height (m)]],0),0),"")</f>
        <v/>
      </c>
      <c r="P127" s="101" t="str">
        <f>IFERROR(VLOOKUP($C127,'General Details'!$C$41:$H$117,MATCH('Envelope Details'!$P$15,OpeningDetails[[#Headers],[Name]:[Glass height (m)]],0),0),"")</f>
        <v/>
      </c>
      <c r="Q127" s="101" t="str">
        <f t="shared" si="61"/>
        <v/>
      </c>
      <c r="R127" s="238" t="str">
        <f t="shared" si="62"/>
        <v/>
      </c>
      <c r="S127" s="101" t="str">
        <f t="shared" si="63"/>
        <v/>
      </c>
      <c r="T127" s="238" t="str">
        <f t="shared" si="64"/>
        <v/>
      </c>
    </row>
    <row r="128" spans="2:20" ht="15.6" x14ac:dyDescent="0.3">
      <c r="B128" s="194"/>
      <c r="C128" s="192"/>
      <c r="D128" s="193"/>
      <c r="E128" s="36" t="str">
        <f>IFERROR(VLOOKUP($C128,'General Details'!$C$41:$H$117,MATCH('Envelope Details'!$E$15,OpeningDetails[[#Headers],[Name]:[Glass height (m)]],0),0),"")</f>
        <v/>
      </c>
      <c r="F128" s="36" t="str">
        <f>IFERROR(VLOOKUP($C128,'General Details'!$C$41:$H$117,MATCH('Envelope Details'!$F$15,OpeningDetails[[#Headers],[Name]:[Glass height (m)]],0),0),"")</f>
        <v/>
      </c>
      <c r="G128" s="193"/>
      <c r="H128" s="193"/>
      <c r="I128" s="193"/>
      <c r="J128" s="193"/>
      <c r="K128" s="193"/>
      <c r="L128" s="193"/>
      <c r="M128" s="101" t="str">
        <f t="shared" ref="M128:M134" si="65">IFERROR(E128*F128,"")</f>
        <v/>
      </c>
      <c r="N128" s="101" t="str">
        <f t="shared" ref="N128:N134" si="66">IFERROR(M128*D128,"")</f>
        <v/>
      </c>
      <c r="O128" s="237" t="str">
        <f>IFERROR(VLOOKUP($C128,'General Details'!$C$41:$H$117,MATCH('Envelope Details'!$O$15,OpeningDetails[[#Headers],[Name]:[Glass height (m)]],0),0),"")</f>
        <v/>
      </c>
      <c r="P128" s="101" t="str">
        <f>IFERROR(VLOOKUP($C128,'General Details'!$C$41:$H$117,MATCH('Envelope Details'!$P$15,OpeningDetails[[#Headers],[Name]:[Glass height (m)]],0),0),"")</f>
        <v/>
      </c>
      <c r="Q128" s="101" t="str">
        <f t="shared" ref="Q128:Q134" si="67">IFERROR(O128*P128,"")</f>
        <v/>
      </c>
      <c r="R128" s="238" t="str">
        <f t="shared" ref="R128:R134" si="68">IFERROR(Q128*D128,"")</f>
        <v/>
      </c>
      <c r="S128" s="101" t="str">
        <f t="shared" ref="S128:S134" si="69">IFERROR(M128-Q128,"")</f>
        <v/>
      </c>
      <c r="T128" s="238" t="str">
        <f t="shared" ref="T128:T134" si="70">IFERROR(N128-R128,"")</f>
        <v/>
      </c>
    </row>
    <row r="129" spans="2:20" ht="15.6" x14ac:dyDescent="0.3">
      <c r="B129" s="194"/>
      <c r="C129" s="192"/>
      <c r="D129" s="193"/>
      <c r="E129" s="36" t="str">
        <f>IFERROR(VLOOKUP($C129,'General Details'!$C$41:$H$117,MATCH('Envelope Details'!$E$15,OpeningDetails[[#Headers],[Name]:[Glass height (m)]],0),0),"")</f>
        <v/>
      </c>
      <c r="F129" s="36" t="str">
        <f>IFERROR(VLOOKUP($C129,'General Details'!$C$41:$H$117,MATCH('Envelope Details'!$F$15,OpeningDetails[[#Headers],[Name]:[Glass height (m)]],0),0),"")</f>
        <v/>
      </c>
      <c r="G129" s="193"/>
      <c r="H129" s="193"/>
      <c r="I129" s="193"/>
      <c r="J129" s="193"/>
      <c r="K129" s="193"/>
      <c r="L129" s="193"/>
      <c r="M129" s="101" t="str">
        <f t="shared" si="65"/>
        <v/>
      </c>
      <c r="N129" s="101" t="str">
        <f t="shared" si="66"/>
        <v/>
      </c>
      <c r="O129" s="237" t="str">
        <f>IFERROR(VLOOKUP($C129,'General Details'!$C$41:$H$117,MATCH('Envelope Details'!$O$15,OpeningDetails[[#Headers],[Name]:[Glass height (m)]],0),0),"")</f>
        <v/>
      </c>
      <c r="P129" s="101" t="str">
        <f>IFERROR(VLOOKUP($C129,'General Details'!$C$41:$H$117,MATCH('Envelope Details'!$P$15,OpeningDetails[[#Headers],[Name]:[Glass height (m)]],0),0),"")</f>
        <v/>
      </c>
      <c r="Q129" s="101" t="str">
        <f t="shared" si="67"/>
        <v/>
      </c>
      <c r="R129" s="238" t="str">
        <f t="shared" si="68"/>
        <v/>
      </c>
      <c r="S129" s="101" t="str">
        <f t="shared" si="69"/>
        <v/>
      </c>
      <c r="T129" s="238" t="str">
        <f t="shared" si="70"/>
        <v/>
      </c>
    </row>
    <row r="130" spans="2:20" ht="15.6" x14ac:dyDescent="0.3">
      <c r="B130" s="194"/>
      <c r="C130" s="192"/>
      <c r="D130" s="193"/>
      <c r="E130" s="36" t="str">
        <f>IFERROR(VLOOKUP($C130,'General Details'!$C$41:$H$117,MATCH('Envelope Details'!$E$15,OpeningDetails[[#Headers],[Name]:[Glass height (m)]],0),0),"")</f>
        <v/>
      </c>
      <c r="F130" s="36" t="str">
        <f>IFERROR(VLOOKUP($C130,'General Details'!$C$41:$H$117,MATCH('Envelope Details'!$F$15,OpeningDetails[[#Headers],[Name]:[Glass height (m)]],0),0),"")</f>
        <v/>
      </c>
      <c r="G130" s="193"/>
      <c r="H130" s="193"/>
      <c r="I130" s="193"/>
      <c r="J130" s="193"/>
      <c r="K130" s="193"/>
      <c r="L130" s="193"/>
      <c r="M130" s="101" t="str">
        <f t="shared" si="65"/>
        <v/>
      </c>
      <c r="N130" s="101" t="str">
        <f t="shared" si="66"/>
        <v/>
      </c>
      <c r="O130" s="237" t="str">
        <f>IFERROR(VLOOKUP($C130,'General Details'!$C$41:$H$117,MATCH('Envelope Details'!$O$15,OpeningDetails[[#Headers],[Name]:[Glass height (m)]],0),0),"")</f>
        <v/>
      </c>
      <c r="P130" s="101" t="str">
        <f>IFERROR(VLOOKUP($C130,'General Details'!$C$41:$H$117,MATCH('Envelope Details'!$P$15,OpeningDetails[[#Headers],[Name]:[Glass height (m)]],0),0),"")</f>
        <v/>
      </c>
      <c r="Q130" s="101" t="str">
        <f t="shared" si="67"/>
        <v/>
      </c>
      <c r="R130" s="238" t="str">
        <f t="shared" si="68"/>
        <v/>
      </c>
      <c r="S130" s="101" t="str">
        <f t="shared" si="69"/>
        <v/>
      </c>
      <c r="T130" s="238" t="str">
        <f t="shared" si="70"/>
        <v/>
      </c>
    </row>
    <row r="131" spans="2:20" ht="15.6" x14ac:dyDescent="0.3">
      <c r="B131" s="194"/>
      <c r="C131" s="192"/>
      <c r="D131" s="193"/>
      <c r="E131" s="36" t="str">
        <f>IFERROR(VLOOKUP($C131,'General Details'!$C$41:$H$117,MATCH('Envelope Details'!$E$15,OpeningDetails[[#Headers],[Name]:[Glass height (m)]],0),0),"")</f>
        <v/>
      </c>
      <c r="F131" s="36" t="str">
        <f>IFERROR(VLOOKUP($C131,'General Details'!$C$41:$H$117,MATCH('Envelope Details'!$F$15,OpeningDetails[[#Headers],[Name]:[Glass height (m)]],0),0),"")</f>
        <v/>
      </c>
      <c r="G131" s="193"/>
      <c r="H131" s="193"/>
      <c r="I131" s="193"/>
      <c r="J131" s="193"/>
      <c r="K131" s="193"/>
      <c r="L131" s="193"/>
      <c r="M131" s="101" t="str">
        <f t="shared" si="65"/>
        <v/>
      </c>
      <c r="N131" s="101" t="str">
        <f t="shared" si="66"/>
        <v/>
      </c>
      <c r="O131" s="237" t="str">
        <f>IFERROR(VLOOKUP($C131,'General Details'!$C$41:$H$117,MATCH('Envelope Details'!$O$15,OpeningDetails[[#Headers],[Name]:[Glass height (m)]],0),0),"")</f>
        <v/>
      </c>
      <c r="P131" s="101" t="str">
        <f>IFERROR(VLOOKUP($C131,'General Details'!$C$41:$H$117,MATCH('Envelope Details'!$P$15,OpeningDetails[[#Headers],[Name]:[Glass height (m)]],0),0),"")</f>
        <v/>
      </c>
      <c r="Q131" s="101" t="str">
        <f t="shared" si="67"/>
        <v/>
      </c>
      <c r="R131" s="238" t="str">
        <f t="shared" si="68"/>
        <v/>
      </c>
      <c r="S131" s="101" t="str">
        <f t="shared" si="69"/>
        <v/>
      </c>
      <c r="T131" s="238" t="str">
        <f t="shared" si="70"/>
        <v/>
      </c>
    </row>
    <row r="132" spans="2:20" ht="15.6" x14ac:dyDescent="0.3">
      <c r="B132" s="194"/>
      <c r="C132" s="192"/>
      <c r="D132" s="193"/>
      <c r="E132" s="36" t="str">
        <f>IFERROR(VLOOKUP($C132,'General Details'!$C$41:$H$117,MATCH('Envelope Details'!$E$15,OpeningDetails[[#Headers],[Name]:[Glass height (m)]],0),0),"")</f>
        <v/>
      </c>
      <c r="F132" s="36" t="str">
        <f>IFERROR(VLOOKUP($C132,'General Details'!$C$41:$H$117,MATCH('Envelope Details'!$F$15,OpeningDetails[[#Headers],[Name]:[Glass height (m)]],0),0),"")</f>
        <v/>
      </c>
      <c r="G132" s="193"/>
      <c r="H132" s="193"/>
      <c r="I132" s="193"/>
      <c r="J132" s="193"/>
      <c r="K132" s="193"/>
      <c r="L132" s="193"/>
      <c r="M132" s="101" t="str">
        <f t="shared" si="65"/>
        <v/>
      </c>
      <c r="N132" s="101" t="str">
        <f t="shared" si="66"/>
        <v/>
      </c>
      <c r="O132" s="237" t="str">
        <f>IFERROR(VLOOKUP($C132,'General Details'!$C$41:$H$117,MATCH('Envelope Details'!$O$15,OpeningDetails[[#Headers],[Name]:[Glass height (m)]],0),0),"")</f>
        <v/>
      </c>
      <c r="P132" s="101" t="str">
        <f>IFERROR(VLOOKUP($C132,'General Details'!$C$41:$H$117,MATCH('Envelope Details'!$P$15,OpeningDetails[[#Headers],[Name]:[Glass height (m)]],0),0),"")</f>
        <v/>
      </c>
      <c r="Q132" s="101" t="str">
        <f t="shared" si="67"/>
        <v/>
      </c>
      <c r="R132" s="238" t="str">
        <f t="shared" si="68"/>
        <v/>
      </c>
      <c r="S132" s="101" t="str">
        <f t="shared" si="69"/>
        <v/>
      </c>
      <c r="T132" s="238" t="str">
        <f t="shared" si="70"/>
        <v/>
      </c>
    </row>
    <row r="133" spans="2:20" ht="15.6" x14ac:dyDescent="0.3">
      <c r="B133" s="194"/>
      <c r="C133" s="192"/>
      <c r="D133" s="193"/>
      <c r="E133" s="36" t="str">
        <f>IFERROR(VLOOKUP($C133,'General Details'!$C$41:$H$117,MATCH('Envelope Details'!$E$15,OpeningDetails[[#Headers],[Name]:[Glass height (m)]],0),0),"")</f>
        <v/>
      </c>
      <c r="F133" s="36" t="str">
        <f>IFERROR(VLOOKUP($C133,'General Details'!$C$41:$H$117,MATCH('Envelope Details'!$F$15,OpeningDetails[[#Headers],[Name]:[Glass height (m)]],0),0),"")</f>
        <v/>
      </c>
      <c r="G133" s="193"/>
      <c r="H133" s="193"/>
      <c r="I133" s="193"/>
      <c r="J133" s="193"/>
      <c r="K133" s="193"/>
      <c r="L133" s="193"/>
      <c r="M133" s="101" t="str">
        <f t="shared" si="65"/>
        <v/>
      </c>
      <c r="N133" s="101" t="str">
        <f t="shared" si="66"/>
        <v/>
      </c>
      <c r="O133" s="237" t="str">
        <f>IFERROR(VLOOKUP($C133,'General Details'!$C$41:$H$117,MATCH('Envelope Details'!$O$15,OpeningDetails[[#Headers],[Name]:[Glass height (m)]],0),0),"")</f>
        <v/>
      </c>
      <c r="P133" s="101" t="str">
        <f>IFERROR(VLOOKUP($C133,'General Details'!$C$41:$H$117,MATCH('Envelope Details'!$P$15,OpeningDetails[[#Headers],[Name]:[Glass height (m)]],0),0),"")</f>
        <v/>
      </c>
      <c r="Q133" s="101" t="str">
        <f t="shared" si="67"/>
        <v/>
      </c>
      <c r="R133" s="238" t="str">
        <f t="shared" si="68"/>
        <v/>
      </c>
      <c r="S133" s="101" t="str">
        <f t="shared" si="69"/>
        <v/>
      </c>
      <c r="T133" s="238" t="str">
        <f t="shared" si="70"/>
        <v/>
      </c>
    </row>
    <row r="134" spans="2:20" ht="15.6" x14ac:dyDescent="0.3">
      <c r="B134" s="194"/>
      <c r="C134" s="192"/>
      <c r="D134" s="193"/>
      <c r="E134" s="36" t="str">
        <f>IFERROR(VLOOKUP($C134,'General Details'!$C$41:$H$117,MATCH('Envelope Details'!$E$15,OpeningDetails[[#Headers],[Name]:[Glass height (m)]],0),0),"")</f>
        <v/>
      </c>
      <c r="F134" s="36" t="str">
        <f>IFERROR(VLOOKUP($C134,'General Details'!$C$41:$H$117,MATCH('Envelope Details'!$F$15,OpeningDetails[[#Headers],[Name]:[Glass height (m)]],0),0),"")</f>
        <v/>
      </c>
      <c r="G134" s="193"/>
      <c r="H134" s="193"/>
      <c r="I134" s="193"/>
      <c r="J134" s="193"/>
      <c r="K134" s="193"/>
      <c r="L134" s="193"/>
      <c r="M134" s="101" t="str">
        <f t="shared" si="65"/>
        <v/>
      </c>
      <c r="N134" s="101" t="str">
        <f t="shared" si="66"/>
        <v/>
      </c>
      <c r="O134" s="237" t="str">
        <f>IFERROR(VLOOKUP($C134,'General Details'!$C$41:$H$117,MATCH('Envelope Details'!$O$15,OpeningDetails[[#Headers],[Name]:[Glass height (m)]],0),0),"")</f>
        <v/>
      </c>
      <c r="P134" s="101" t="str">
        <f>IFERROR(VLOOKUP($C134,'General Details'!$C$41:$H$117,MATCH('Envelope Details'!$P$15,OpeningDetails[[#Headers],[Name]:[Glass height (m)]],0),0),"")</f>
        <v/>
      </c>
      <c r="Q134" s="101" t="str">
        <f t="shared" si="67"/>
        <v/>
      </c>
      <c r="R134" s="238" t="str">
        <f t="shared" si="68"/>
        <v/>
      </c>
      <c r="S134" s="101" t="str">
        <f t="shared" si="69"/>
        <v/>
      </c>
      <c r="T134" s="238" t="str">
        <f t="shared" si="70"/>
        <v/>
      </c>
    </row>
    <row r="135" spans="2:20" ht="15.6" x14ac:dyDescent="0.3">
      <c r="B135" s="194"/>
      <c r="C135" s="192"/>
      <c r="D135" s="193"/>
      <c r="E135" s="36" t="str">
        <f>IFERROR(VLOOKUP($C135,'General Details'!$C$41:$H$117,MATCH('Envelope Details'!$E$15,OpeningDetails[[#Headers],[Name]:[Glass height (m)]],0),0),"")</f>
        <v/>
      </c>
      <c r="F135" s="36" t="str">
        <f>IFERROR(VLOOKUP($C135,'General Details'!$C$41:$H$117,MATCH('Envelope Details'!$F$15,OpeningDetails[[#Headers],[Name]:[Glass height (m)]],0),0),"")</f>
        <v/>
      </c>
      <c r="G135" s="193"/>
      <c r="H135" s="193"/>
      <c r="I135" s="193"/>
      <c r="J135" s="193"/>
      <c r="K135" s="193"/>
      <c r="L135" s="193"/>
      <c r="M135" s="101" t="str">
        <f t="shared" ref="M135:M141" si="71">IFERROR(E135*F135,"")</f>
        <v/>
      </c>
      <c r="N135" s="101" t="str">
        <f t="shared" ref="N135:N141" si="72">IFERROR(M135*D135,"")</f>
        <v/>
      </c>
      <c r="O135" s="237" t="str">
        <f>IFERROR(VLOOKUP($C135,'General Details'!$C$41:$H$117,MATCH('Envelope Details'!$O$15,OpeningDetails[[#Headers],[Name]:[Glass height (m)]],0),0),"")</f>
        <v/>
      </c>
      <c r="P135" s="101" t="str">
        <f>IFERROR(VLOOKUP($C135,'General Details'!$C$41:$H$117,MATCH('Envelope Details'!$P$15,OpeningDetails[[#Headers],[Name]:[Glass height (m)]],0),0),"")</f>
        <v/>
      </c>
      <c r="Q135" s="101" t="str">
        <f t="shared" ref="Q135:Q141" si="73">IFERROR(O135*P135,"")</f>
        <v/>
      </c>
      <c r="R135" s="238" t="str">
        <f t="shared" ref="R135:R141" si="74">IFERROR(Q135*D135,"")</f>
        <v/>
      </c>
      <c r="S135" s="101" t="str">
        <f t="shared" ref="S135:S141" si="75">IFERROR(M135-Q135,"")</f>
        <v/>
      </c>
      <c r="T135" s="238" t="str">
        <f t="shared" ref="T135:T141" si="76">IFERROR(N135-R135,"")</f>
        <v/>
      </c>
    </row>
    <row r="136" spans="2:20" ht="15.6" x14ac:dyDescent="0.3">
      <c r="B136" s="194"/>
      <c r="C136" s="192"/>
      <c r="D136" s="193"/>
      <c r="E136" s="36" t="str">
        <f>IFERROR(VLOOKUP($C136,'General Details'!$C$41:$H$117,MATCH('Envelope Details'!$E$15,OpeningDetails[[#Headers],[Name]:[Glass height (m)]],0),0),"")</f>
        <v/>
      </c>
      <c r="F136" s="36" t="str">
        <f>IFERROR(VLOOKUP($C136,'General Details'!$C$41:$H$117,MATCH('Envelope Details'!$F$15,OpeningDetails[[#Headers],[Name]:[Glass height (m)]],0),0),"")</f>
        <v/>
      </c>
      <c r="G136" s="193"/>
      <c r="H136" s="193"/>
      <c r="I136" s="193"/>
      <c r="J136" s="193"/>
      <c r="K136" s="193"/>
      <c r="L136" s="193"/>
      <c r="M136" s="101" t="str">
        <f t="shared" si="71"/>
        <v/>
      </c>
      <c r="N136" s="101" t="str">
        <f t="shared" si="72"/>
        <v/>
      </c>
      <c r="O136" s="237" t="str">
        <f>IFERROR(VLOOKUP($C136,'General Details'!$C$41:$H$117,MATCH('Envelope Details'!$O$15,OpeningDetails[[#Headers],[Name]:[Glass height (m)]],0),0),"")</f>
        <v/>
      </c>
      <c r="P136" s="101" t="str">
        <f>IFERROR(VLOOKUP($C136,'General Details'!$C$41:$H$117,MATCH('Envelope Details'!$P$15,OpeningDetails[[#Headers],[Name]:[Glass height (m)]],0),0),"")</f>
        <v/>
      </c>
      <c r="Q136" s="101" t="str">
        <f t="shared" si="73"/>
        <v/>
      </c>
      <c r="R136" s="238" t="str">
        <f t="shared" si="74"/>
        <v/>
      </c>
      <c r="S136" s="101" t="str">
        <f t="shared" si="75"/>
        <v/>
      </c>
      <c r="T136" s="238" t="str">
        <f t="shared" si="76"/>
        <v/>
      </c>
    </row>
    <row r="137" spans="2:20" ht="15.6" x14ac:dyDescent="0.3">
      <c r="B137" s="194"/>
      <c r="C137" s="192"/>
      <c r="D137" s="193"/>
      <c r="E137" s="36" t="str">
        <f>IFERROR(VLOOKUP($C137,'General Details'!$C$41:$H$117,MATCH('Envelope Details'!$E$15,OpeningDetails[[#Headers],[Name]:[Glass height (m)]],0),0),"")</f>
        <v/>
      </c>
      <c r="F137" s="36" t="str">
        <f>IFERROR(VLOOKUP($C137,'General Details'!$C$41:$H$117,MATCH('Envelope Details'!$F$15,OpeningDetails[[#Headers],[Name]:[Glass height (m)]],0),0),"")</f>
        <v/>
      </c>
      <c r="G137" s="193"/>
      <c r="H137" s="193"/>
      <c r="I137" s="193"/>
      <c r="J137" s="193"/>
      <c r="K137" s="193"/>
      <c r="L137" s="193"/>
      <c r="M137" s="101" t="str">
        <f t="shared" si="71"/>
        <v/>
      </c>
      <c r="N137" s="101" t="str">
        <f t="shared" si="72"/>
        <v/>
      </c>
      <c r="O137" s="237" t="str">
        <f>IFERROR(VLOOKUP($C137,'General Details'!$C$41:$H$117,MATCH('Envelope Details'!$O$15,OpeningDetails[[#Headers],[Name]:[Glass height (m)]],0),0),"")</f>
        <v/>
      </c>
      <c r="P137" s="101" t="str">
        <f>IFERROR(VLOOKUP($C137,'General Details'!$C$41:$H$117,MATCH('Envelope Details'!$P$15,OpeningDetails[[#Headers],[Name]:[Glass height (m)]],0),0),"")</f>
        <v/>
      </c>
      <c r="Q137" s="101" t="str">
        <f t="shared" si="73"/>
        <v/>
      </c>
      <c r="R137" s="238" t="str">
        <f t="shared" si="74"/>
        <v/>
      </c>
      <c r="S137" s="101" t="str">
        <f t="shared" si="75"/>
        <v/>
      </c>
      <c r="T137" s="238" t="str">
        <f t="shared" si="76"/>
        <v/>
      </c>
    </row>
    <row r="138" spans="2:20" ht="15.6" x14ac:dyDescent="0.3">
      <c r="B138" s="194"/>
      <c r="C138" s="192"/>
      <c r="D138" s="193"/>
      <c r="E138" s="36" t="str">
        <f>IFERROR(VLOOKUP($C138,'General Details'!$C$41:$H$117,MATCH('Envelope Details'!$E$15,OpeningDetails[[#Headers],[Name]:[Glass height (m)]],0),0),"")</f>
        <v/>
      </c>
      <c r="F138" s="36" t="str">
        <f>IFERROR(VLOOKUP($C138,'General Details'!$C$41:$H$117,MATCH('Envelope Details'!$F$15,OpeningDetails[[#Headers],[Name]:[Glass height (m)]],0),0),"")</f>
        <v/>
      </c>
      <c r="G138" s="193"/>
      <c r="H138" s="193"/>
      <c r="I138" s="193"/>
      <c r="J138" s="193"/>
      <c r="K138" s="193"/>
      <c r="L138" s="193"/>
      <c r="M138" s="101" t="str">
        <f t="shared" si="71"/>
        <v/>
      </c>
      <c r="N138" s="101" t="str">
        <f t="shared" si="72"/>
        <v/>
      </c>
      <c r="O138" s="237" t="str">
        <f>IFERROR(VLOOKUP($C138,'General Details'!$C$41:$H$117,MATCH('Envelope Details'!$O$15,OpeningDetails[[#Headers],[Name]:[Glass height (m)]],0),0),"")</f>
        <v/>
      </c>
      <c r="P138" s="101" t="str">
        <f>IFERROR(VLOOKUP($C138,'General Details'!$C$41:$H$117,MATCH('Envelope Details'!$P$15,OpeningDetails[[#Headers],[Name]:[Glass height (m)]],0),0),"")</f>
        <v/>
      </c>
      <c r="Q138" s="101" t="str">
        <f t="shared" si="73"/>
        <v/>
      </c>
      <c r="R138" s="238" t="str">
        <f t="shared" si="74"/>
        <v/>
      </c>
      <c r="S138" s="101" t="str">
        <f t="shared" si="75"/>
        <v/>
      </c>
      <c r="T138" s="238" t="str">
        <f t="shared" si="76"/>
        <v/>
      </c>
    </row>
    <row r="139" spans="2:20" ht="15.6" x14ac:dyDescent="0.3">
      <c r="B139" s="194"/>
      <c r="C139" s="192"/>
      <c r="D139" s="193"/>
      <c r="E139" s="36" t="str">
        <f>IFERROR(VLOOKUP($C139,'General Details'!$C$41:$H$117,MATCH('Envelope Details'!$E$15,OpeningDetails[[#Headers],[Name]:[Glass height (m)]],0),0),"")</f>
        <v/>
      </c>
      <c r="F139" s="36" t="str">
        <f>IFERROR(VLOOKUP($C139,'General Details'!$C$41:$H$117,MATCH('Envelope Details'!$F$15,OpeningDetails[[#Headers],[Name]:[Glass height (m)]],0),0),"")</f>
        <v/>
      </c>
      <c r="G139" s="193"/>
      <c r="H139" s="193"/>
      <c r="I139" s="193"/>
      <c r="J139" s="193"/>
      <c r="K139" s="193"/>
      <c r="L139" s="193"/>
      <c r="M139" s="101" t="str">
        <f t="shared" si="71"/>
        <v/>
      </c>
      <c r="N139" s="101" t="str">
        <f t="shared" si="72"/>
        <v/>
      </c>
      <c r="O139" s="237" t="str">
        <f>IFERROR(VLOOKUP($C139,'General Details'!$C$41:$H$117,MATCH('Envelope Details'!$O$15,OpeningDetails[[#Headers],[Name]:[Glass height (m)]],0),0),"")</f>
        <v/>
      </c>
      <c r="P139" s="101" t="str">
        <f>IFERROR(VLOOKUP($C139,'General Details'!$C$41:$H$117,MATCH('Envelope Details'!$P$15,OpeningDetails[[#Headers],[Name]:[Glass height (m)]],0),0),"")</f>
        <v/>
      </c>
      <c r="Q139" s="101" t="str">
        <f t="shared" si="73"/>
        <v/>
      </c>
      <c r="R139" s="238" t="str">
        <f t="shared" si="74"/>
        <v/>
      </c>
      <c r="S139" s="101" t="str">
        <f t="shared" si="75"/>
        <v/>
      </c>
      <c r="T139" s="238" t="str">
        <f t="shared" si="76"/>
        <v/>
      </c>
    </row>
    <row r="140" spans="2:20" ht="15.6" x14ac:dyDescent="0.3">
      <c r="B140" s="194"/>
      <c r="C140" s="192"/>
      <c r="D140" s="193"/>
      <c r="E140" s="36" t="str">
        <f>IFERROR(VLOOKUP($C140,'General Details'!$C$41:$H$117,MATCH('Envelope Details'!$E$15,OpeningDetails[[#Headers],[Name]:[Glass height (m)]],0),0),"")</f>
        <v/>
      </c>
      <c r="F140" s="36" t="str">
        <f>IFERROR(VLOOKUP($C140,'General Details'!$C$41:$H$117,MATCH('Envelope Details'!$F$15,OpeningDetails[[#Headers],[Name]:[Glass height (m)]],0),0),"")</f>
        <v/>
      </c>
      <c r="G140" s="193"/>
      <c r="H140" s="193"/>
      <c r="I140" s="193"/>
      <c r="J140" s="193"/>
      <c r="K140" s="193"/>
      <c r="L140" s="193"/>
      <c r="M140" s="101" t="str">
        <f t="shared" si="71"/>
        <v/>
      </c>
      <c r="N140" s="101" t="str">
        <f t="shared" si="72"/>
        <v/>
      </c>
      <c r="O140" s="237" t="str">
        <f>IFERROR(VLOOKUP($C140,'General Details'!$C$41:$H$117,MATCH('Envelope Details'!$O$15,OpeningDetails[[#Headers],[Name]:[Glass height (m)]],0),0),"")</f>
        <v/>
      </c>
      <c r="P140" s="101" t="str">
        <f>IFERROR(VLOOKUP($C140,'General Details'!$C$41:$H$117,MATCH('Envelope Details'!$P$15,OpeningDetails[[#Headers],[Name]:[Glass height (m)]],0),0),"")</f>
        <v/>
      </c>
      <c r="Q140" s="101" t="str">
        <f t="shared" si="73"/>
        <v/>
      </c>
      <c r="R140" s="238" t="str">
        <f t="shared" si="74"/>
        <v/>
      </c>
      <c r="S140" s="101" t="str">
        <f t="shared" si="75"/>
        <v/>
      </c>
      <c r="T140" s="238" t="str">
        <f t="shared" si="76"/>
        <v/>
      </c>
    </row>
    <row r="141" spans="2:20" ht="15.6" x14ac:dyDescent="0.3">
      <c r="B141" s="194"/>
      <c r="C141" s="192"/>
      <c r="D141" s="193"/>
      <c r="E141" s="36" t="str">
        <f>IFERROR(VLOOKUP($C141,'General Details'!$C$41:$H$117,MATCH('Envelope Details'!$E$15,OpeningDetails[[#Headers],[Name]:[Glass height (m)]],0),0),"")</f>
        <v/>
      </c>
      <c r="F141" s="36" t="str">
        <f>IFERROR(VLOOKUP($C141,'General Details'!$C$41:$H$117,MATCH('Envelope Details'!$F$15,OpeningDetails[[#Headers],[Name]:[Glass height (m)]],0),0),"")</f>
        <v/>
      </c>
      <c r="G141" s="193"/>
      <c r="H141" s="193"/>
      <c r="I141" s="193"/>
      <c r="J141" s="193"/>
      <c r="K141" s="193"/>
      <c r="L141" s="193"/>
      <c r="M141" s="101" t="str">
        <f t="shared" si="71"/>
        <v/>
      </c>
      <c r="N141" s="101" t="str">
        <f t="shared" si="72"/>
        <v/>
      </c>
      <c r="O141" s="237" t="str">
        <f>IFERROR(VLOOKUP($C141,'General Details'!$C$41:$H$117,MATCH('Envelope Details'!$O$15,OpeningDetails[[#Headers],[Name]:[Glass height (m)]],0),0),"")</f>
        <v/>
      </c>
      <c r="P141" s="101" t="str">
        <f>IFERROR(VLOOKUP($C141,'General Details'!$C$41:$H$117,MATCH('Envelope Details'!$P$15,OpeningDetails[[#Headers],[Name]:[Glass height (m)]],0),0),"")</f>
        <v/>
      </c>
      <c r="Q141" s="101" t="str">
        <f t="shared" si="73"/>
        <v/>
      </c>
      <c r="R141" s="238" t="str">
        <f t="shared" si="74"/>
        <v/>
      </c>
      <c r="S141" s="101" t="str">
        <f t="shared" si="75"/>
        <v/>
      </c>
      <c r="T141" s="238" t="str">
        <f t="shared" si="76"/>
        <v/>
      </c>
    </row>
    <row r="142" spans="2:20" ht="15.6" x14ac:dyDescent="0.3">
      <c r="B142" s="194"/>
      <c r="C142" s="192"/>
      <c r="D142" s="193"/>
      <c r="E142" s="36" t="str">
        <f>IFERROR(VLOOKUP($C142,'General Details'!$C$41:$H$117,MATCH('Envelope Details'!$E$15,OpeningDetails[[#Headers],[Name]:[Glass height (m)]],0),0),"")</f>
        <v/>
      </c>
      <c r="F142" s="36" t="str">
        <f>IFERROR(VLOOKUP($C142,'General Details'!$C$41:$H$117,MATCH('Envelope Details'!$F$15,OpeningDetails[[#Headers],[Name]:[Glass height (m)]],0),0),"")</f>
        <v/>
      </c>
      <c r="G142" s="193"/>
      <c r="H142" s="193"/>
      <c r="I142" s="193"/>
      <c r="J142" s="193"/>
      <c r="K142" s="193"/>
      <c r="L142" s="193"/>
      <c r="M142" s="101" t="str">
        <f t="shared" ref="M142:M197" si="77">IFERROR(E142*F142,"")</f>
        <v/>
      </c>
      <c r="N142" s="101" t="str">
        <f t="shared" ref="N142:N197" si="78">IFERROR(M142*D142,"")</f>
        <v/>
      </c>
      <c r="O142" s="237" t="str">
        <f>IFERROR(VLOOKUP($C142,'General Details'!$C$41:$H$117,MATCH('Envelope Details'!$O$15,OpeningDetails[[#Headers],[Name]:[Glass height (m)]],0),0),"")</f>
        <v/>
      </c>
      <c r="P142" s="101" t="str">
        <f>IFERROR(VLOOKUP($C142,'General Details'!$C$41:$H$117,MATCH('Envelope Details'!$P$15,OpeningDetails[[#Headers],[Name]:[Glass height (m)]],0),0),"")</f>
        <v/>
      </c>
      <c r="Q142" s="101" t="str">
        <f t="shared" ref="Q142:Q197" si="79">IFERROR(O142*P142,"")</f>
        <v/>
      </c>
      <c r="R142" s="238" t="str">
        <f t="shared" ref="R142:R197" si="80">IFERROR(Q142*D142,"")</f>
        <v/>
      </c>
      <c r="S142" s="101" t="str">
        <f t="shared" ref="S142:S197" si="81">IFERROR(M142-Q142,"")</f>
        <v/>
      </c>
      <c r="T142" s="238" t="str">
        <f t="shared" ref="T142:T197" si="82">IFERROR(N142-R142,"")</f>
        <v/>
      </c>
    </row>
    <row r="143" spans="2:20" ht="15.6" x14ac:dyDescent="0.3">
      <c r="B143" s="194"/>
      <c r="C143" s="192"/>
      <c r="D143" s="193"/>
      <c r="E143" s="36" t="str">
        <f>IFERROR(VLOOKUP($C143,'General Details'!$C$41:$H$117,MATCH('Envelope Details'!$E$15,OpeningDetails[[#Headers],[Name]:[Glass height (m)]],0),0),"")</f>
        <v/>
      </c>
      <c r="F143" s="36" t="str">
        <f>IFERROR(VLOOKUP($C143,'General Details'!$C$41:$H$117,MATCH('Envelope Details'!$F$15,OpeningDetails[[#Headers],[Name]:[Glass height (m)]],0),0),"")</f>
        <v/>
      </c>
      <c r="G143" s="193"/>
      <c r="H143" s="193"/>
      <c r="I143" s="193"/>
      <c r="J143" s="193"/>
      <c r="K143" s="193"/>
      <c r="L143" s="193"/>
      <c r="M143" s="101" t="str">
        <f t="shared" si="77"/>
        <v/>
      </c>
      <c r="N143" s="101" t="str">
        <f t="shared" si="78"/>
        <v/>
      </c>
      <c r="O143" s="237" t="str">
        <f>IFERROR(VLOOKUP($C143,'General Details'!$C$41:$H$117,MATCH('Envelope Details'!$O$15,OpeningDetails[[#Headers],[Name]:[Glass height (m)]],0),0),"")</f>
        <v/>
      </c>
      <c r="P143" s="101" t="str">
        <f>IFERROR(VLOOKUP($C143,'General Details'!$C$41:$H$117,MATCH('Envelope Details'!$P$15,OpeningDetails[[#Headers],[Name]:[Glass height (m)]],0),0),"")</f>
        <v/>
      </c>
      <c r="Q143" s="101" t="str">
        <f t="shared" si="79"/>
        <v/>
      </c>
      <c r="R143" s="238" t="str">
        <f t="shared" si="80"/>
        <v/>
      </c>
      <c r="S143" s="101" t="str">
        <f t="shared" si="81"/>
        <v/>
      </c>
      <c r="T143" s="238" t="str">
        <f t="shared" si="82"/>
        <v/>
      </c>
    </row>
    <row r="144" spans="2:20" ht="15.6" x14ac:dyDescent="0.3">
      <c r="B144" s="194"/>
      <c r="C144" s="192"/>
      <c r="D144" s="193"/>
      <c r="E144" s="36" t="str">
        <f>IFERROR(VLOOKUP($C144,'General Details'!$C$41:$H$117,MATCH('Envelope Details'!$E$15,OpeningDetails[[#Headers],[Name]:[Glass height (m)]],0),0),"")</f>
        <v/>
      </c>
      <c r="F144" s="36" t="str">
        <f>IFERROR(VLOOKUP($C144,'General Details'!$C$41:$H$117,MATCH('Envelope Details'!$F$15,OpeningDetails[[#Headers],[Name]:[Glass height (m)]],0),0),"")</f>
        <v/>
      </c>
      <c r="G144" s="193"/>
      <c r="H144" s="193"/>
      <c r="I144" s="193"/>
      <c r="J144" s="193"/>
      <c r="K144" s="193"/>
      <c r="L144" s="193"/>
      <c r="M144" s="101" t="str">
        <f t="shared" si="77"/>
        <v/>
      </c>
      <c r="N144" s="101" t="str">
        <f t="shared" si="78"/>
        <v/>
      </c>
      <c r="O144" s="237" t="str">
        <f>IFERROR(VLOOKUP($C144,'General Details'!$C$41:$H$117,MATCH('Envelope Details'!$O$15,OpeningDetails[[#Headers],[Name]:[Glass height (m)]],0),0),"")</f>
        <v/>
      </c>
      <c r="P144" s="101" t="str">
        <f>IFERROR(VLOOKUP($C144,'General Details'!$C$41:$H$117,MATCH('Envelope Details'!$P$15,OpeningDetails[[#Headers],[Name]:[Glass height (m)]],0),0),"")</f>
        <v/>
      </c>
      <c r="Q144" s="101" t="str">
        <f t="shared" si="79"/>
        <v/>
      </c>
      <c r="R144" s="238" t="str">
        <f t="shared" si="80"/>
        <v/>
      </c>
      <c r="S144" s="101" t="str">
        <f t="shared" si="81"/>
        <v/>
      </c>
      <c r="T144" s="238" t="str">
        <f t="shared" si="82"/>
        <v/>
      </c>
    </row>
    <row r="145" spans="2:20" ht="15.6" x14ac:dyDescent="0.3">
      <c r="B145" s="194"/>
      <c r="C145" s="192"/>
      <c r="D145" s="193"/>
      <c r="E145" s="36" t="str">
        <f>IFERROR(VLOOKUP($C145,'General Details'!$C$41:$H$117,MATCH('Envelope Details'!$E$15,OpeningDetails[[#Headers],[Name]:[Glass height (m)]],0),0),"")</f>
        <v/>
      </c>
      <c r="F145" s="36" t="str">
        <f>IFERROR(VLOOKUP($C145,'General Details'!$C$41:$H$117,MATCH('Envelope Details'!$F$15,OpeningDetails[[#Headers],[Name]:[Glass height (m)]],0),0),"")</f>
        <v/>
      </c>
      <c r="G145" s="193"/>
      <c r="H145" s="193"/>
      <c r="I145" s="193"/>
      <c r="J145" s="193"/>
      <c r="K145" s="193"/>
      <c r="L145" s="193"/>
      <c r="M145" s="101" t="str">
        <f t="shared" si="77"/>
        <v/>
      </c>
      <c r="N145" s="101" t="str">
        <f t="shared" si="78"/>
        <v/>
      </c>
      <c r="O145" s="237" t="str">
        <f>IFERROR(VLOOKUP($C145,'General Details'!$C$41:$H$117,MATCH('Envelope Details'!$O$15,OpeningDetails[[#Headers],[Name]:[Glass height (m)]],0),0),"")</f>
        <v/>
      </c>
      <c r="P145" s="101" t="str">
        <f>IFERROR(VLOOKUP($C145,'General Details'!$C$41:$H$117,MATCH('Envelope Details'!$P$15,OpeningDetails[[#Headers],[Name]:[Glass height (m)]],0),0),"")</f>
        <v/>
      </c>
      <c r="Q145" s="101" t="str">
        <f t="shared" si="79"/>
        <v/>
      </c>
      <c r="R145" s="238" t="str">
        <f t="shared" si="80"/>
        <v/>
      </c>
      <c r="S145" s="101" t="str">
        <f t="shared" si="81"/>
        <v/>
      </c>
      <c r="T145" s="238" t="str">
        <f t="shared" si="82"/>
        <v/>
      </c>
    </row>
    <row r="146" spans="2:20" ht="15.6" x14ac:dyDescent="0.3">
      <c r="B146" s="194"/>
      <c r="C146" s="192"/>
      <c r="D146" s="193"/>
      <c r="E146" s="36" t="str">
        <f>IFERROR(VLOOKUP($C146,'General Details'!$C$41:$H$117,MATCH('Envelope Details'!$E$15,OpeningDetails[[#Headers],[Name]:[Glass height (m)]],0),0),"")</f>
        <v/>
      </c>
      <c r="F146" s="36" t="str">
        <f>IFERROR(VLOOKUP($C146,'General Details'!$C$41:$H$117,MATCH('Envelope Details'!$F$15,OpeningDetails[[#Headers],[Name]:[Glass height (m)]],0),0),"")</f>
        <v/>
      </c>
      <c r="G146" s="193"/>
      <c r="H146" s="193"/>
      <c r="I146" s="193"/>
      <c r="J146" s="193"/>
      <c r="K146" s="193"/>
      <c r="L146" s="193"/>
      <c r="M146" s="101" t="str">
        <f t="shared" si="77"/>
        <v/>
      </c>
      <c r="N146" s="101" t="str">
        <f t="shared" si="78"/>
        <v/>
      </c>
      <c r="O146" s="237" t="str">
        <f>IFERROR(VLOOKUP($C146,'General Details'!$C$41:$H$117,MATCH('Envelope Details'!$O$15,OpeningDetails[[#Headers],[Name]:[Glass height (m)]],0),0),"")</f>
        <v/>
      </c>
      <c r="P146" s="101" t="str">
        <f>IFERROR(VLOOKUP($C146,'General Details'!$C$41:$H$117,MATCH('Envelope Details'!$P$15,OpeningDetails[[#Headers],[Name]:[Glass height (m)]],0),0),"")</f>
        <v/>
      </c>
      <c r="Q146" s="101" t="str">
        <f t="shared" si="79"/>
        <v/>
      </c>
      <c r="R146" s="238" t="str">
        <f t="shared" si="80"/>
        <v/>
      </c>
      <c r="S146" s="101" t="str">
        <f t="shared" si="81"/>
        <v/>
      </c>
      <c r="T146" s="238" t="str">
        <f t="shared" si="82"/>
        <v/>
      </c>
    </row>
    <row r="147" spans="2:20" ht="15.6" x14ac:dyDescent="0.3">
      <c r="B147" s="194"/>
      <c r="C147" s="192"/>
      <c r="D147" s="193"/>
      <c r="E147" s="36" t="str">
        <f>IFERROR(VLOOKUP($C147,'General Details'!$C$41:$H$117,MATCH('Envelope Details'!$E$15,OpeningDetails[[#Headers],[Name]:[Glass height (m)]],0),0),"")</f>
        <v/>
      </c>
      <c r="F147" s="36" t="str">
        <f>IFERROR(VLOOKUP($C147,'General Details'!$C$41:$H$117,MATCH('Envelope Details'!$F$15,OpeningDetails[[#Headers],[Name]:[Glass height (m)]],0),0),"")</f>
        <v/>
      </c>
      <c r="G147" s="193"/>
      <c r="H147" s="193"/>
      <c r="I147" s="193"/>
      <c r="J147" s="193"/>
      <c r="K147" s="193"/>
      <c r="L147" s="193"/>
      <c r="M147" s="101" t="str">
        <f t="shared" ref="M147:M195" si="83">IFERROR(E147*F147,"")</f>
        <v/>
      </c>
      <c r="N147" s="101" t="str">
        <f t="shared" ref="N147:N195" si="84">IFERROR(M147*D147,"")</f>
        <v/>
      </c>
      <c r="O147" s="237" t="str">
        <f>IFERROR(VLOOKUP($C147,'General Details'!$C$41:$H$117,MATCH('Envelope Details'!$O$15,OpeningDetails[[#Headers],[Name]:[Glass height (m)]],0),0),"")</f>
        <v/>
      </c>
      <c r="P147" s="101" t="str">
        <f>IFERROR(VLOOKUP($C147,'General Details'!$C$41:$H$117,MATCH('Envelope Details'!$P$15,OpeningDetails[[#Headers],[Name]:[Glass height (m)]],0),0),"")</f>
        <v/>
      </c>
      <c r="Q147" s="101" t="str">
        <f t="shared" ref="Q147:Q195" si="85">IFERROR(O147*P147,"")</f>
        <v/>
      </c>
      <c r="R147" s="238" t="str">
        <f t="shared" ref="R147:R195" si="86">IFERROR(Q147*D147,"")</f>
        <v/>
      </c>
      <c r="S147" s="101" t="str">
        <f t="shared" ref="S147:S195" si="87">IFERROR(M147-Q147,"")</f>
        <v/>
      </c>
      <c r="T147" s="238" t="str">
        <f t="shared" ref="T147:T195" si="88">IFERROR(N147-R147,"")</f>
        <v/>
      </c>
    </row>
    <row r="148" spans="2:20" ht="15.6" x14ac:dyDescent="0.3">
      <c r="B148" s="194"/>
      <c r="C148" s="192"/>
      <c r="D148" s="193"/>
      <c r="E148" s="36" t="str">
        <f>IFERROR(VLOOKUP($C148,'General Details'!$C$41:$H$117,MATCH('Envelope Details'!$E$15,OpeningDetails[[#Headers],[Name]:[Glass height (m)]],0),0),"")</f>
        <v/>
      </c>
      <c r="F148" s="36" t="str">
        <f>IFERROR(VLOOKUP($C148,'General Details'!$C$41:$H$117,MATCH('Envelope Details'!$F$15,OpeningDetails[[#Headers],[Name]:[Glass height (m)]],0),0),"")</f>
        <v/>
      </c>
      <c r="G148" s="193"/>
      <c r="H148" s="193"/>
      <c r="I148" s="193"/>
      <c r="J148" s="193"/>
      <c r="K148" s="193"/>
      <c r="L148" s="193"/>
      <c r="M148" s="101" t="str">
        <f t="shared" si="83"/>
        <v/>
      </c>
      <c r="N148" s="101" t="str">
        <f t="shared" si="84"/>
        <v/>
      </c>
      <c r="O148" s="237" t="str">
        <f>IFERROR(VLOOKUP($C148,'General Details'!$C$41:$H$117,MATCH('Envelope Details'!$O$15,OpeningDetails[[#Headers],[Name]:[Glass height (m)]],0),0),"")</f>
        <v/>
      </c>
      <c r="P148" s="101" t="str">
        <f>IFERROR(VLOOKUP($C148,'General Details'!$C$41:$H$117,MATCH('Envelope Details'!$P$15,OpeningDetails[[#Headers],[Name]:[Glass height (m)]],0),0),"")</f>
        <v/>
      </c>
      <c r="Q148" s="101" t="str">
        <f t="shared" si="85"/>
        <v/>
      </c>
      <c r="R148" s="238" t="str">
        <f t="shared" si="86"/>
        <v/>
      </c>
      <c r="S148" s="101" t="str">
        <f t="shared" si="87"/>
        <v/>
      </c>
      <c r="T148" s="238" t="str">
        <f t="shared" si="88"/>
        <v/>
      </c>
    </row>
    <row r="149" spans="2:20" ht="15.6" x14ac:dyDescent="0.3">
      <c r="B149" s="194"/>
      <c r="C149" s="192"/>
      <c r="D149" s="193"/>
      <c r="E149" s="36" t="str">
        <f>IFERROR(VLOOKUP($C149,'General Details'!$C$41:$H$117,MATCH('Envelope Details'!$E$15,OpeningDetails[[#Headers],[Name]:[Glass height (m)]],0),0),"")</f>
        <v/>
      </c>
      <c r="F149" s="36" t="str">
        <f>IFERROR(VLOOKUP($C149,'General Details'!$C$41:$H$117,MATCH('Envelope Details'!$F$15,OpeningDetails[[#Headers],[Name]:[Glass height (m)]],0),0),"")</f>
        <v/>
      </c>
      <c r="G149" s="193"/>
      <c r="H149" s="193"/>
      <c r="I149" s="193"/>
      <c r="J149" s="193"/>
      <c r="K149" s="193"/>
      <c r="L149" s="193"/>
      <c r="M149" s="101" t="str">
        <f t="shared" ref="M149:M164" si="89">IFERROR(E149*F149,"")</f>
        <v/>
      </c>
      <c r="N149" s="101" t="str">
        <f t="shared" ref="N149:N164" si="90">IFERROR(M149*D149,"")</f>
        <v/>
      </c>
      <c r="O149" s="237" t="str">
        <f>IFERROR(VLOOKUP($C149,'General Details'!$C$41:$H$117,MATCH('Envelope Details'!$O$15,OpeningDetails[[#Headers],[Name]:[Glass height (m)]],0),0),"")</f>
        <v/>
      </c>
      <c r="P149" s="101" t="str">
        <f>IFERROR(VLOOKUP($C149,'General Details'!$C$41:$H$117,MATCH('Envelope Details'!$P$15,OpeningDetails[[#Headers],[Name]:[Glass height (m)]],0),0),"")</f>
        <v/>
      </c>
      <c r="Q149" s="101" t="str">
        <f t="shared" ref="Q149:Q164" si="91">IFERROR(O149*P149,"")</f>
        <v/>
      </c>
      <c r="R149" s="238" t="str">
        <f t="shared" ref="R149:R164" si="92">IFERROR(Q149*D149,"")</f>
        <v/>
      </c>
      <c r="S149" s="101" t="str">
        <f t="shared" ref="S149:S164" si="93">IFERROR(M149-Q149,"")</f>
        <v/>
      </c>
      <c r="T149" s="238" t="str">
        <f t="shared" ref="T149:T164" si="94">IFERROR(N149-R149,"")</f>
        <v/>
      </c>
    </row>
    <row r="150" spans="2:20" ht="15.6" x14ac:dyDescent="0.3">
      <c r="B150" s="194"/>
      <c r="C150" s="192"/>
      <c r="D150" s="193"/>
      <c r="E150" s="36" t="str">
        <f>IFERROR(VLOOKUP($C150,'General Details'!$C$41:$H$117,MATCH('Envelope Details'!$E$15,OpeningDetails[[#Headers],[Name]:[Glass height (m)]],0),0),"")</f>
        <v/>
      </c>
      <c r="F150" s="36" t="str">
        <f>IFERROR(VLOOKUP($C150,'General Details'!$C$41:$H$117,MATCH('Envelope Details'!$F$15,OpeningDetails[[#Headers],[Name]:[Glass height (m)]],0),0),"")</f>
        <v/>
      </c>
      <c r="G150" s="193"/>
      <c r="H150" s="193"/>
      <c r="I150" s="193"/>
      <c r="J150" s="193"/>
      <c r="K150" s="193"/>
      <c r="L150" s="193"/>
      <c r="M150" s="101" t="str">
        <f t="shared" si="89"/>
        <v/>
      </c>
      <c r="N150" s="101" t="str">
        <f t="shared" si="90"/>
        <v/>
      </c>
      <c r="O150" s="237" t="str">
        <f>IFERROR(VLOOKUP($C150,'General Details'!$C$41:$H$117,MATCH('Envelope Details'!$O$15,OpeningDetails[[#Headers],[Name]:[Glass height (m)]],0),0),"")</f>
        <v/>
      </c>
      <c r="P150" s="101" t="str">
        <f>IFERROR(VLOOKUP($C150,'General Details'!$C$41:$H$117,MATCH('Envelope Details'!$P$15,OpeningDetails[[#Headers],[Name]:[Glass height (m)]],0),0),"")</f>
        <v/>
      </c>
      <c r="Q150" s="101" t="str">
        <f t="shared" si="91"/>
        <v/>
      </c>
      <c r="R150" s="238" t="str">
        <f t="shared" si="92"/>
        <v/>
      </c>
      <c r="S150" s="101" t="str">
        <f t="shared" si="93"/>
        <v/>
      </c>
      <c r="T150" s="238" t="str">
        <f t="shared" si="94"/>
        <v/>
      </c>
    </row>
    <row r="151" spans="2:20" ht="15.6" x14ac:dyDescent="0.3">
      <c r="B151" s="194"/>
      <c r="C151" s="192"/>
      <c r="D151" s="193"/>
      <c r="E151" s="36" t="str">
        <f>IFERROR(VLOOKUP($C151,'General Details'!$C$41:$H$117,MATCH('Envelope Details'!$E$15,OpeningDetails[[#Headers],[Name]:[Glass height (m)]],0),0),"")</f>
        <v/>
      </c>
      <c r="F151" s="36" t="str">
        <f>IFERROR(VLOOKUP($C151,'General Details'!$C$41:$H$117,MATCH('Envelope Details'!$F$15,OpeningDetails[[#Headers],[Name]:[Glass height (m)]],0),0),"")</f>
        <v/>
      </c>
      <c r="G151" s="193"/>
      <c r="H151" s="193"/>
      <c r="I151" s="193"/>
      <c r="J151" s="193"/>
      <c r="K151" s="193"/>
      <c r="L151" s="193"/>
      <c r="M151" s="101" t="str">
        <f t="shared" si="89"/>
        <v/>
      </c>
      <c r="N151" s="101" t="str">
        <f t="shared" si="90"/>
        <v/>
      </c>
      <c r="O151" s="237" t="str">
        <f>IFERROR(VLOOKUP($C151,'General Details'!$C$41:$H$117,MATCH('Envelope Details'!$O$15,OpeningDetails[[#Headers],[Name]:[Glass height (m)]],0),0),"")</f>
        <v/>
      </c>
      <c r="P151" s="101" t="str">
        <f>IFERROR(VLOOKUP($C151,'General Details'!$C$41:$H$117,MATCH('Envelope Details'!$P$15,OpeningDetails[[#Headers],[Name]:[Glass height (m)]],0),0),"")</f>
        <v/>
      </c>
      <c r="Q151" s="101" t="str">
        <f t="shared" si="91"/>
        <v/>
      </c>
      <c r="R151" s="238" t="str">
        <f t="shared" si="92"/>
        <v/>
      </c>
      <c r="S151" s="101" t="str">
        <f t="shared" si="93"/>
        <v/>
      </c>
      <c r="T151" s="238" t="str">
        <f t="shared" si="94"/>
        <v/>
      </c>
    </row>
    <row r="152" spans="2:20" ht="15.6" x14ac:dyDescent="0.3">
      <c r="B152" s="194"/>
      <c r="C152" s="192"/>
      <c r="D152" s="193"/>
      <c r="E152" s="36" t="str">
        <f>IFERROR(VLOOKUP($C152,'General Details'!$C$41:$H$117,MATCH('Envelope Details'!$E$15,OpeningDetails[[#Headers],[Name]:[Glass height (m)]],0),0),"")</f>
        <v/>
      </c>
      <c r="F152" s="36" t="str">
        <f>IFERROR(VLOOKUP($C152,'General Details'!$C$41:$H$117,MATCH('Envelope Details'!$F$15,OpeningDetails[[#Headers],[Name]:[Glass height (m)]],0),0),"")</f>
        <v/>
      </c>
      <c r="G152" s="193"/>
      <c r="H152" s="193"/>
      <c r="I152" s="193"/>
      <c r="J152" s="193"/>
      <c r="K152" s="193"/>
      <c r="L152" s="193"/>
      <c r="M152" s="101" t="str">
        <f t="shared" si="89"/>
        <v/>
      </c>
      <c r="N152" s="101" t="str">
        <f t="shared" si="90"/>
        <v/>
      </c>
      <c r="O152" s="237" t="str">
        <f>IFERROR(VLOOKUP($C152,'General Details'!$C$41:$H$117,MATCH('Envelope Details'!$O$15,OpeningDetails[[#Headers],[Name]:[Glass height (m)]],0),0),"")</f>
        <v/>
      </c>
      <c r="P152" s="101" t="str">
        <f>IFERROR(VLOOKUP($C152,'General Details'!$C$41:$H$117,MATCH('Envelope Details'!$P$15,OpeningDetails[[#Headers],[Name]:[Glass height (m)]],0),0),"")</f>
        <v/>
      </c>
      <c r="Q152" s="101" t="str">
        <f t="shared" si="91"/>
        <v/>
      </c>
      <c r="R152" s="238" t="str">
        <f t="shared" si="92"/>
        <v/>
      </c>
      <c r="S152" s="101" t="str">
        <f t="shared" si="93"/>
        <v/>
      </c>
      <c r="T152" s="238" t="str">
        <f t="shared" si="94"/>
        <v/>
      </c>
    </row>
    <row r="153" spans="2:20" ht="15.6" x14ac:dyDescent="0.3">
      <c r="B153" s="194"/>
      <c r="C153" s="192"/>
      <c r="D153" s="193"/>
      <c r="E153" s="36" t="str">
        <f>IFERROR(VLOOKUP($C153,'General Details'!$C$41:$H$117,MATCH('Envelope Details'!$E$15,OpeningDetails[[#Headers],[Name]:[Glass height (m)]],0),0),"")</f>
        <v/>
      </c>
      <c r="F153" s="36" t="str">
        <f>IFERROR(VLOOKUP($C153,'General Details'!$C$41:$H$117,MATCH('Envelope Details'!$F$15,OpeningDetails[[#Headers],[Name]:[Glass height (m)]],0),0),"")</f>
        <v/>
      </c>
      <c r="G153" s="193"/>
      <c r="H153" s="193"/>
      <c r="I153" s="193"/>
      <c r="J153" s="193"/>
      <c r="K153" s="193"/>
      <c r="L153" s="193"/>
      <c r="M153" s="101" t="str">
        <f t="shared" si="89"/>
        <v/>
      </c>
      <c r="N153" s="101" t="str">
        <f t="shared" si="90"/>
        <v/>
      </c>
      <c r="O153" s="237" t="str">
        <f>IFERROR(VLOOKUP($C153,'General Details'!$C$41:$H$117,MATCH('Envelope Details'!$O$15,OpeningDetails[[#Headers],[Name]:[Glass height (m)]],0),0),"")</f>
        <v/>
      </c>
      <c r="P153" s="101" t="str">
        <f>IFERROR(VLOOKUP($C153,'General Details'!$C$41:$H$117,MATCH('Envelope Details'!$P$15,OpeningDetails[[#Headers],[Name]:[Glass height (m)]],0),0),"")</f>
        <v/>
      </c>
      <c r="Q153" s="101" t="str">
        <f t="shared" si="91"/>
        <v/>
      </c>
      <c r="R153" s="238" t="str">
        <f t="shared" si="92"/>
        <v/>
      </c>
      <c r="S153" s="101" t="str">
        <f t="shared" si="93"/>
        <v/>
      </c>
      <c r="T153" s="238" t="str">
        <f t="shared" si="94"/>
        <v/>
      </c>
    </row>
    <row r="154" spans="2:20" ht="15.6" x14ac:dyDescent="0.3">
      <c r="B154" s="194"/>
      <c r="C154" s="192"/>
      <c r="D154" s="193"/>
      <c r="E154" s="36" t="str">
        <f>IFERROR(VLOOKUP($C154,'General Details'!$C$41:$H$117,MATCH('Envelope Details'!$E$15,OpeningDetails[[#Headers],[Name]:[Glass height (m)]],0),0),"")</f>
        <v/>
      </c>
      <c r="F154" s="36" t="str">
        <f>IFERROR(VLOOKUP($C154,'General Details'!$C$41:$H$117,MATCH('Envelope Details'!$F$15,OpeningDetails[[#Headers],[Name]:[Glass height (m)]],0),0),"")</f>
        <v/>
      </c>
      <c r="G154" s="193"/>
      <c r="H154" s="193"/>
      <c r="I154" s="193"/>
      <c r="J154" s="193"/>
      <c r="K154" s="193"/>
      <c r="L154" s="193"/>
      <c r="M154" s="101" t="str">
        <f t="shared" si="89"/>
        <v/>
      </c>
      <c r="N154" s="101" t="str">
        <f t="shared" si="90"/>
        <v/>
      </c>
      <c r="O154" s="237" t="str">
        <f>IFERROR(VLOOKUP($C154,'General Details'!$C$41:$H$117,MATCH('Envelope Details'!$O$15,OpeningDetails[[#Headers],[Name]:[Glass height (m)]],0),0),"")</f>
        <v/>
      </c>
      <c r="P154" s="101" t="str">
        <f>IFERROR(VLOOKUP($C154,'General Details'!$C$41:$H$117,MATCH('Envelope Details'!$P$15,OpeningDetails[[#Headers],[Name]:[Glass height (m)]],0),0),"")</f>
        <v/>
      </c>
      <c r="Q154" s="101" t="str">
        <f t="shared" si="91"/>
        <v/>
      </c>
      <c r="R154" s="238" t="str">
        <f t="shared" si="92"/>
        <v/>
      </c>
      <c r="S154" s="101" t="str">
        <f t="shared" si="93"/>
        <v/>
      </c>
      <c r="T154" s="238" t="str">
        <f t="shared" si="94"/>
        <v/>
      </c>
    </row>
    <row r="155" spans="2:20" ht="15.6" x14ac:dyDescent="0.3">
      <c r="B155" s="194"/>
      <c r="C155" s="192"/>
      <c r="D155" s="193"/>
      <c r="E155" s="36" t="str">
        <f>IFERROR(VLOOKUP($C155,'General Details'!$C$41:$H$117,MATCH('Envelope Details'!$E$15,OpeningDetails[[#Headers],[Name]:[Glass height (m)]],0),0),"")</f>
        <v/>
      </c>
      <c r="F155" s="36" t="str">
        <f>IFERROR(VLOOKUP($C155,'General Details'!$C$41:$H$117,MATCH('Envelope Details'!$F$15,OpeningDetails[[#Headers],[Name]:[Glass height (m)]],0),0),"")</f>
        <v/>
      </c>
      <c r="G155" s="193"/>
      <c r="H155" s="193"/>
      <c r="I155" s="193"/>
      <c r="J155" s="193"/>
      <c r="K155" s="193"/>
      <c r="L155" s="193"/>
      <c r="M155" s="101" t="str">
        <f t="shared" si="89"/>
        <v/>
      </c>
      <c r="N155" s="101" t="str">
        <f t="shared" si="90"/>
        <v/>
      </c>
      <c r="O155" s="237" t="str">
        <f>IFERROR(VLOOKUP($C155,'General Details'!$C$41:$H$117,MATCH('Envelope Details'!$O$15,OpeningDetails[[#Headers],[Name]:[Glass height (m)]],0),0),"")</f>
        <v/>
      </c>
      <c r="P155" s="101" t="str">
        <f>IFERROR(VLOOKUP($C155,'General Details'!$C$41:$H$117,MATCH('Envelope Details'!$P$15,OpeningDetails[[#Headers],[Name]:[Glass height (m)]],0),0),"")</f>
        <v/>
      </c>
      <c r="Q155" s="101" t="str">
        <f t="shared" si="91"/>
        <v/>
      </c>
      <c r="R155" s="238" t="str">
        <f t="shared" si="92"/>
        <v/>
      </c>
      <c r="S155" s="101" t="str">
        <f t="shared" si="93"/>
        <v/>
      </c>
      <c r="T155" s="238" t="str">
        <f t="shared" si="94"/>
        <v/>
      </c>
    </row>
    <row r="156" spans="2:20" ht="15.6" x14ac:dyDescent="0.3">
      <c r="B156" s="194"/>
      <c r="C156" s="192"/>
      <c r="D156" s="193"/>
      <c r="E156" s="36" t="str">
        <f>IFERROR(VLOOKUP($C156,'General Details'!$C$41:$H$117,MATCH('Envelope Details'!$E$15,OpeningDetails[[#Headers],[Name]:[Glass height (m)]],0),0),"")</f>
        <v/>
      </c>
      <c r="F156" s="36" t="str">
        <f>IFERROR(VLOOKUP($C156,'General Details'!$C$41:$H$117,MATCH('Envelope Details'!$F$15,OpeningDetails[[#Headers],[Name]:[Glass height (m)]],0),0),"")</f>
        <v/>
      </c>
      <c r="G156" s="193"/>
      <c r="H156" s="193"/>
      <c r="I156" s="193"/>
      <c r="J156" s="193"/>
      <c r="K156" s="193"/>
      <c r="L156" s="193"/>
      <c r="M156" s="101" t="str">
        <f t="shared" si="89"/>
        <v/>
      </c>
      <c r="N156" s="101" t="str">
        <f t="shared" si="90"/>
        <v/>
      </c>
      <c r="O156" s="237" t="str">
        <f>IFERROR(VLOOKUP($C156,'General Details'!$C$41:$H$117,MATCH('Envelope Details'!$O$15,OpeningDetails[[#Headers],[Name]:[Glass height (m)]],0),0),"")</f>
        <v/>
      </c>
      <c r="P156" s="101" t="str">
        <f>IFERROR(VLOOKUP($C156,'General Details'!$C$41:$H$117,MATCH('Envelope Details'!$P$15,OpeningDetails[[#Headers],[Name]:[Glass height (m)]],0),0),"")</f>
        <v/>
      </c>
      <c r="Q156" s="101" t="str">
        <f t="shared" si="91"/>
        <v/>
      </c>
      <c r="R156" s="238" t="str">
        <f t="shared" si="92"/>
        <v/>
      </c>
      <c r="S156" s="101" t="str">
        <f t="shared" si="93"/>
        <v/>
      </c>
      <c r="T156" s="238" t="str">
        <f t="shared" si="94"/>
        <v/>
      </c>
    </row>
    <row r="157" spans="2:20" ht="15.6" x14ac:dyDescent="0.3">
      <c r="B157" s="194"/>
      <c r="C157" s="192"/>
      <c r="D157" s="193"/>
      <c r="E157" s="36" t="str">
        <f>IFERROR(VLOOKUP($C157,'General Details'!$C$41:$H$117,MATCH('Envelope Details'!$E$15,OpeningDetails[[#Headers],[Name]:[Glass height (m)]],0),0),"")</f>
        <v/>
      </c>
      <c r="F157" s="36" t="str">
        <f>IFERROR(VLOOKUP($C157,'General Details'!$C$41:$H$117,MATCH('Envelope Details'!$F$15,OpeningDetails[[#Headers],[Name]:[Glass height (m)]],0),0),"")</f>
        <v/>
      </c>
      <c r="G157" s="193"/>
      <c r="H157" s="193"/>
      <c r="I157" s="193"/>
      <c r="J157" s="193"/>
      <c r="K157" s="193"/>
      <c r="L157" s="193"/>
      <c r="M157" s="101" t="str">
        <f t="shared" si="89"/>
        <v/>
      </c>
      <c r="N157" s="101" t="str">
        <f t="shared" si="90"/>
        <v/>
      </c>
      <c r="O157" s="237" t="str">
        <f>IFERROR(VLOOKUP($C157,'General Details'!$C$41:$H$117,MATCH('Envelope Details'!$O$15,OpeningDetails[[#Headers],[Name]:[Glass height (m)]],0),0),"")</f>
        <v/>
      </c>
      <c r="P157" s="101" t="str">
        <f>IFERROR(VLOOKUP($C157,'General Details'!$C$41:$H$117,MATCH('Envelope Details'!$P$15,OpeningDetails[[#Headers],[Name]:[Glass height (m)]],0),0),"")</f>
        <v/>
      </c>
      <c r="Q157" s="101" t="str">
        <f t="shared" si="91"/>
        <v/>
      </c>
      <c r="R157" s="238" t="str">
        <f t="shared" si="92"/>
        <v/>
      </c>
      <c r="S157" s="101" t="str">
        <f t="shared" si="93"/>
        <v/>
      </c>
      <c r="T157" s="238" t="str">
        <f t="shared" si="94"/>
        <v/>
      </c>
    </row>
    <row r="158" spans="2:20" ht="15.6" x14ac:dyDescent="0.3">
      <c r="B158" s="194"/>
      <c r="C158" s="192"/>
      <c r="D158" s="193"/>
      <c r="E158" s="36" t="str">
        <f>IFERROR(VLOOKUP($C158,'General Details'!$C$41:$H$117,MATCH('Envelope Details'!$E$15,OpeningDetails[[#Headers],[Name]:[Glass height (m)]],0),0),"")</f>
        <v/>
      </c>
      <c r="F158" s="36" t="str">
        <f>IFERROR(VLOOKUP($C158,'General Details'!$C$41:$H$117,MATCH('Envelope Details'!$F$15,OpeningDetails[[#Headers],[Name]:[Glass height (m)]],0),0),"")</f>
        <v/>
      </c>
      <c r="G158" s="193"/>
      <c r="H158" s="193"/>
      <c r="I158" s="193"/>
      <c r="J158" s="193"/>
      <c r="K158" s="193"/>
      <c r="L158" s="193"/>
      <c r="M158" s="101" t="str">
        <f t="shared" si="89"/>
        <v/>
      </c>
      <c r="N158" s="101" t="str">
        <f t="shared" si="90"/>
        <v/>
      </c>
      <c r="O158" s="237" t="str">
        <f>IFERROR(VLOOKUP($C158,'General Details'!$C$41:$H$117,MATCH('Envelope Details'!$O$15,OpeningDetails[[#Headers],[Name]:[Glass height (m)]],0),0),"")</f>
        <v/>
      </c>
      <c r="P158" s="101" t="str">
        <f>IFERROR(VLOOKUP($C158,'General Details'!$C$41:$H$117,MATCH('Envelope Details'!$P$15,OpeningDetails[[#Headers],[Name]:[Glass height (m)]],0),0),"")</f>
        <v/>
      </c>
      <c r="Q158" s="101" t="str">
        <f t="shared" si="91"/>
        <v/>
      </c>
      <c r="R158" s="238" t="str">
        <f t="shared" si="92"/>
        <v/>
      </c>
      <c r="S158" s="101" t="str">
        <f t="shared" si="93"/>
        <v/>
      </c>
      <c r="T158" s="238" t="str">
        <f t="shared" si="94"/>
        <v/>
      </c>
    </row>
    <row r="159" spans="2:20" ht="15.6" x14ac:dyDescent="0.3">
      <c r="B159" s="194"/>
      <c r="C159" s="192"/>
      <c r="D159" s="193"/>
      <c r="E159" s="36" t="str">
        <f>IFERROR(VLOOKUP($C159,'General Details'!$C$41:$H$117,MATCH('Envelope Details'!$E$15,OpeningDetails[[#Headers],[Name]:[Glass height (m)]],0),0),"")</f>
        <v/>
      </c>
      <c r="F159" s="36" t="str">
        <f>IFERROR(VLOOKUP($C159,'General Details'!$C$41:$H$117,MATCH('Envelope Details'!$F$15,OpeningDetails[[#Headers],[Name]:[Glass height (m)]],0),0),"")</f>
        <v/>
      </c>
      <c r="G159" s="193"/>
      <c r="H159" s="193"/>
      <c r="I159" s="193"/>
      <c r="J159" s="193"/>
      <c r="K159" s="193"/>
      <c r="L159" s="193"/>
      <c r="M159" s="101" t="str">
        <f t="shared" si="89"/>
        <v/>
      </c>
      <c r="N159" s="101" t="str">
        <f t="shared" si="90"/>
        <v/>
      </c>
      <c r="O159" s="237" t="str">
        <f>IFERROR(VLOOKUP($C159,'General Details'!$C$41:$H$117,MATCH('Envelope Details'!$O$15,OpeningDetails[[#Headers],[Name]:[Glass height (m)]],0),0),"")</f>
        <v/>
      </c>
      <c r="P159" s="101" t="str">
        <f>IFERROR(VLOOKUP($C159,'General Details'!$C$41:$H$117,MATCH('Envelope Details'!$P$15,OpeningDetails[[#Headers],[Name]:[Glass height (m)]],0),0),"")</f>
        <v/>
      </c>
      <c r="Q159" s="101" t="str">
        <f t="shared" si="91"/>
        <v/>
      </c>
      <c r="R159" s="238" t="str">
        <f t="shared" si="92"/>
        <v/>
      </c>
      <c r="S159" s="101" t="str">
        <f t="shared" si="93"/>
        <v/>
      </c>
      <c r="T159" s="238" t="str">
        <f t="shared" si="94"/>
        <v/>
      </c>
    </row>
    <row r="160" spans="2:20" ht="15.6" x14ac:dyDescent="0.3">
      <c r="B160" s="194"/>
      <c r="C160" s="192"/>
      <c r="D160" s="193"/>
      <c r="E160" s="36" t="str">
        <f>IFERROR(VLOOKUP($C160,'General Details'!$C$41:$H$117,MATCH('Envelope Details'!$E$15,OpeningDetails[[#Headers],[Name]:[Glass height (m)]],0),0),"")</f>
        <v/>
      </c>
      <c r="F160" s="36" t="str">
        <f>IFERROR(VLOOKUP($C160,'General Details'!$C$41:$H$117,MATCH('Envelope Details'!$F$15,OpeningDetails[[#Headers],[Name]:[Glass height (m)]],0),0),"")</f>
        <v/>
      </c>
      <c r="G160" s="193"/>
      <c r="H160" s="193"/>
      <c r="I160" s="193"/>
      <c r="J160" s="193"/>
      <c r="K160" s="193"/>
      <c r="L160" s="193"/>
      <c r="M160" s="101" t="str">
        <f t="shared" si="89"/>
        <v/>
      </c>
      <c r="N160" s="101" t="str">
        <f t="shared" si="90"/>
        <v/>
      </c>
      <c r="O160" s="237" t="str">
        <f>IFERROR(VLOOKUP($C160,'General Details'!$C$41:$H$117,MATCH('Envelope Details'!$O$15,OpeningDetails[[#Headers],[Name]:[Glass height (m)]],0),0),"")</f>
        <v/>
      </c>
      <c r="P160" s="101" t="str">
        <f>IFERROR(VLOOKUP($C160,'General Details'!$C$41:$H$117,MATCH('Envelope Details'!$P$15,OpeningDetails[[#Headers],[Name]:[Glass height (m)]],0),0),"")</f>
        <v/>
      </c>
      <c r="Q160" s="101" t="str">
        <f t="shared" si="91"/>
        <v/>
      </c>
      <c r="R160" s="238" t="str">
        <f t="shared" si="92"/>
        <v/>
      </c>
      <c r="S160" s="101" t="str">
        <f t="shared" si="93"/>
        <v/>
      </c>
      <c r="T160" s="238" t="str">
        <f t="shared" si="94"/>
        <v/>
      </c>
    </row>
    <row r="161" spans="2:20" ht="15.6" x14ac:dyDescent="0.3">
      <c r="B161" s="194"/>
      <c r="C161" s="192"/>
      <c r="D161" s="193"/>
      <c r="E161" s="36" t="str">
        <f>IFERROR(VLOOKUP($C161,'General Details'!$C$41:$H$117,MATCH('Envelope Details'!$E$15,OpeningDetails[[#Headers],[Name]:[Glass height (m)]],0),0),"")</f>
        <v/>
      </c>
      <c r="F161" s="36" t="str">
        <f>IFERROR(VLOOKUP($C161,'General Details'!$C$41:$H$117,MATCH('Envelope Details'!$F$15,OpeningDetails[[#Headers],[Name]:[Glass height (m)]],0),0),"")</f>
        <v/>
      </c>
      <c r="G161" s="193"/>
      <c r="H161" s="193"/>
      <c r="I161" s="193"/>
      <c r="J161" s="193"/>
      <c r="K161" s="193"/>
      <c r="L161" s="193"/>
      <c r="M161" s="101" t="str">
        <f t="shared" si="89"/>
        <v/>
      </c>
      <c r="N161" s="101" t="str">
        <f t="shared" si="90"/>
        <v/>
      </c>
      <c r="O161" s="237" t="str">
        <f>IFERROR(VLOOKUP($C161,'General Details'!$C$41:$H$117,MATCH('Envelope Details'!$O$15,OpeningDetails[[#Headers],[Name]:[Glass height (m)]],0),0),"")</f>
        <v/>
      </c>
      <c r="P161" s="101" t="str">
        <f>IFERROR(VLOOKUP($C161,'General Details'!$C$41:$H$117,MATCH('Envelope Details'!$P$15,OpeningDetails[[#Headers],[Name]:[Glass height (m)]],0),0),"")</f>
        <v/>
      </c>
      <c r="Q161" s="101" t="str">
        <f t="shared" si="91"/>
        <v/>
      </c>
      <c r="R161" s="238" t="str">
        <f t="shared" si="92"/>
        <v/>
      </c>
      <c r="S161" s="101" t="str">
        <f t="shared" si="93"/>
        <v/>
      </c>
      <c r="T161" s="238" t="str">
        <f t="shared" si="94"/>
        <v/>
      </c>
    </row>
    <row r="162" spans="2:20" ht="15.6" x14ac:dyDescent="0.3">
      <c r="B162" s="194"/>
      <c r="C162" s="192"/>
      <c r="D162" s="193"/>
      <c r="E162" s="36" t="str">
        <f>IFERROR(VLOOKUP($C162,'General Details'!$C$41:$H$117,MATCH('Envelope Details'!$E$15,OpeningDetails[[#Headers],[Name]:[Glass height (m)]],0),0),"")</f>
        <v/>
      </c>
      <c r="F162" s="36" t="str">
        <f>IFERROR(VLOOKUP($C162,'General Details'!$C$41:$H$117,MATCH('Envelope Details'!$F$15,OpeningDetails[[#Headers],[Name]:[Glass height (m)]],0),0),"")</f>
        <v/>
      </c>
      <c r="G162" s="193"/>
      <c r="H162" s="193"/>
      <c r="I162" s="193"/>
      <c r="J162" s="193"/>
      <c r="K162" s="193"/>
      <c r="L162" s="193"/>
      <c r="M162" s="101" t="str">
        <f t="shared" si="89"/>
        <v/>
      </c>
      <c r="N162" s="101" t="str">
        <f t="shared" si="90"/>
        <v/>
      </c>
      <c r="O162" s="237" t="str">
        <f>IFERROR(VLOOKUP($C162,'General Details'!$C$41:$H$117,MATCH('Envelope Details'!$O$15,OpeningDetails[[#Headers],[Name]:[Glass height (m)]],0),0),"")</f>
        <v/>
      </c>
      <c r="P162" s="101" t="str">
        <f>IFERROR(VLOOKUP($C162,'General Details'!$C$41:$H$117,MATCH('Envelope Details'!$P$15,OpeningDetails[[#Headers],[Name]:[Glass height (m)]],0),0),"")</f>
        <v/>
      </c>
      <c r="Q162" s="101" t="str">
        <f t="shared" si="91"/>
        <v/>
      </c>
      <c r="R162" s="238" t="str">
        <f t="shared" si="92"/>
        <v/>
      </c>
      <c r="S162" s="101" t="str">
        <f t="shared" si="93"/>
        <v/>
      </c>
      <c r="T162" s="238" t="str">
        <f t="shared" si="94"/>
        <v/>
      </c>
    </row>
    <row r="163" spans="2:20" ht="15.6" x14ac:dyDescent="0.3">
      <c r="B163" s="194"/>
      <c r="C163" s="192"/>
      <c r="D163" s="193"/>
      <c r="E163" s="36" t="str">
        <f>IFERROR(VLOOKUP($C163,'General Details'!$C$41:$H$117,MATCH('Envelope Details'!$E$15,OpeningDetails[[#Headers],[Name]:[Glass height (m)]],0),0),"")</f>
        <v/>
      </c>
      <c r="F163" s="36" t="str">
        <f>IFERROR(VLOOKUP($C163,'General Details'!$C$41:$H$117,MATCH('Envelope Details'!$F$15,OpeningDetails[[#Headers],[Name]:[Glass height (m)]],0),0),"")</f>
        <v/>
      </c>
      <c r="G163" s="193"/>
      <c r="H163" s="193"/>
      <c r="I163" s="193"/>
      <c r="J163" s="193"/>
      <c r="K163" s="193"/>
      <c r="L163" s="193"/>
      <c r="M163" s="101" t="str">
        <f t="shared" si="89"/>
        <v/>
      </c>
      <c r="N163" s="101" t="str">
        <f t="shared" si="90"/>
        <v/>
      </c>
      <c r="O163" s="237" t="str">
        <f>IFERROR(VLOOKUP($C163,'General Details'!$C$41:$H$117,MATCH('Envelope Details'!$O$15,OpeningDetails[[#Headers],[Name]:[Glass height (m)]],0),0),"")</f>
        <v/>
      </c>
      <c r="P163" s="101" t="str">
        <f>IFERROR(VLOOKUP($C163,'General Details'!$C$41:$H$117,MATCH('Envelope Details'!$P$15,OpeningDetails[[#Headers],[Name]:[Glass height (m)]],0),0),"")</f>
        <v/>
      </c>
      <c r="Q163" s="101" t="str">
        <f t="shared" si="91"/>
        <v/>
      </c>
      <c r="R163" s="238" t="str">
        <f t="shared" si="92"/>
        <v/>
      </c>
      <c r="S163" s="101" t="str">
        <f t="shared" si="93"/>
        <v/>
      </c>
      <c r="T163" s="238" t="str">
        <f t="shared" si="94"/>
        <v/>
      </c>
    </row>
    <row r="164" spans="2:20" ht="15.6" x14ac:dyDescent="0.3">
      <c r="B164" s="194"/>
      <c r="C164" s="192"/>
      <c r="D164" s="193"/>
      <c r="E164" s="36" t="str">
        <f>IFERROR(VLOOKUP($C164,'General Details'!$C$41:$H$117,MATCH('Envelope Details'!$E$15,OpeningDetails[[#Headers],[Name]:[Glass height (m)]],0),0),"")</f>
        <v/>
      </c>
      <c r="F164" s="36" t="str">
        <f>IFERROR(VLOOKUP($C164,'General Details'!$C$41:$H$117,MATCH('Envelope Details'!$F$15,OpeningDetails[[#Headers],[Name]:[Glass height (m)]],0),0),"")</f>
        <v/>
      </c>
      <c r="G164" s="193"/>
      <c r="H164" s="193"/>
      <c r="I164" s="193"/>
      <c r="J164" s="193"/>
      <c r="K164" s="193"/>
      <c r="L164" s="193"/>
      <c r="M164" s="101" t="str">
        <f t="shared" si="89"/>
        <v/>
      </c>
      <c r="N164" s="101" t="str">
        <f t="shared" si="90"/>
        <v/>
      </c>
      <c r="O164" s="237" t="str">
        <f>IFERROR(VLOOKUP($C164,'General Details'!$C$41:$H$117,MATCH('Envelope Details'!$O$15,OpeningDetails[[#Headers],[Name]:[Glass height (m)]],0),0),"")</f>
        <v/>
      </c>
      <c r="P164" s="101" t="str">
        <f>IFERROR(VLOOKUP($C164,'General Details'!$C$41:$H$117,MATCH('Envelope Details'!$P$15,OpeningDetails[[#Headers],[Name]:[Glass height (m)]],0),0),"")</f>
        <v/>
      </c>
      <c r="Q164" s="101" t="str">
        <f t="shared" si="91"/>
        <v/>
      </c>
      <c r="R164" s="238" t="str">
        <f t="shared" si="92"/>
        <v/>
      </c>
      <c r="S164" s="101" t="str">
        <f t="shared" si="93"/>
        <v/>
      </c>
      <c r="T164" s="238" t="str">
        <f t="shared" si="94"/>
        <v/>
      </c>
    </row>
    <row r="165" spans="2:20" ht="15.6" x14ac:dyDescent="0.3">
      <c r="B165" s="194"/>
      <c r="C165" s="192"/>
      <c r="D165" s="193"/>
      <c r="E165" s="36" t="str">
        <f>IFERROR(VLOOKUP($C165,'General Details'!$C$41:$H$117,MATCH('Envelope Details'!$E$15,OpeningDetails[[#Headers],[Name]:[Glass height (m)]],0),0),"")</f>
        <v/>
      </c>
      <c r="F165" s="36" t="str">
        <f>IFERROR(VLOOKUP($C165,'General Details'!$C$41:$H$117,MATCH('Envelope Details'!$F$15,OpeningDetails[[#Headers],[Name]:[Glass height (m)]],0),0),"")</f>
        <v/>
      </c>
      <c r="G165" s="193"/>
      <c r="H165" s="193"/>
      <c r="I165" s="193"/>
      <c r="J165" s="193"/>
      <c r="K165" s="193"/>
      <c r="L165" s="193"/>
      <c r="M165" s="101" t="str">
        <f t="shared" ref="M165:M180" si="95">IFERROR(E165*F165,"")</f>
        <v/>
      </c>
      <c r="N165" s="101" t="str">
        <f t="shared" ref="N165:N180" si="96">IFERROR(M165*D165,"")</f>
        <v/>
      </c>
      <c r="O165" s="237" t="str">
        <f>IFERROR(VLOOKUP($C165,'General Details'!$C$41:$H$117,MATCH('Envelope Details'!$O$15,OpeningDetails[[#Headers],[Name]:[Glass height (m)]],0),0),"")</f>
        <v/>
      </c>
      <c r="P165" s="101" t="str">
        <f>IFERROR(VLOOKUP($C165,'General Details'!$C$41:$H$117,MATCH('Envelope Details'!$P$15,OpeningDetails[[#Headers],[Name]:[Glass height (m)]],0),0),"")</f>
        <v/>
      </c>
      <c r="Q165" s="101" t="str">
        <f t="shared" ref="Q165:Q180" si="97">IFERROR(O165*P165,"")</f>
        <v/>
      </c>
      <c r="R165" s="238" t="str">
        <f t="shared" ref="R165:R180" si="98">IFERROR(Q165*D165,"")</f>
        <v/>
      </c>
      <c r="S165" s="101" t="str">
        <f t="shared" ref="S165:S180" si="99">IFERROR(M165-Q165,"")</f>
        <v/>
      </c>
      <c r="T165" s="238" t="str">
        <f t="shared" ref="T165:T180" si="100">IFERROR(N165-R165,"")</f>
        <v/>
      </c>
    </row>
    <row r="166" spans="2:20" ht="15.6" x14ac:dyDescent="0.3">
      <c r="B166" s="194"/>
      <c r="C166" s="192"/>
      <c r="D166" s="193"/>
      <c r="E166" s="36" t="str">
        <f>IFERROR(VLOOKUP($C166,'General Details'!$C$41:$H$117,MATCH('Envelope Details'!$E$15,OpeningDetails[[#Headers],[Name]:[Glass height (m)]],0),0),"")</f>
        <v/>
      </c>
      <c r="F166" s="36" t="str">
        <f>IFERROR(VLOOKUP($C166,'General Details'!$C$41:$H$117,MATCH('Envelope Details'!$F$15,OpeningDetails[[#Headers],[Name]:[Glass height (m)]],0),0),"")</f>
        <v/>
      </c>
      <c r="G166" s="193"/>
      <c r="H166" s="193"/>
      <c r="I166" s="193"/>
      <c r="J166" s="193"/>
      <c r="K166" s="193"/>
      <c r="L166" s="193"/>
      <c r="M166" s="101" t="str">
        <f t="shared" si="95"/>
        <v/>
      </c>
      <c r="N166" s="101" t="str">
        <f t="shared" si="96"/>
        <v/>
      </c>
      <c r="O166" s="237" t="str">
        <f>IFERROR(VLOOKUP($C166,'General Details'!$C$41:$H$117,MATCH('Envelope Details'!$O$15,OpeningDetails[[#Headers],[Name]:[Glass height (m)]],0),0),"")</f>
        <v/>
      </c>
      <c r="P166" s="101" t="str">
        <f>IFERROR(VLOOKUP($C166,'General Details'!$C$41:$H$117,MATCH('Envelope Details'!$P$15,OpeningDetails[[#Headers],[Name]:[Glass height (m)]],0),0),"")</f>
        <v/>
      </c>
      <c r="Q166" s="101" t="str">
        <f t="shared" si="97"/>
        <v/>
      </c>
      <c r="R166" s="238" t="str">
        <f t="shared" si="98"/>
        <v/>
      </c>
      <c r="S166" s="101" t="str">
        <f t="shared" si="99"/>
        <v/>
      </c>
      <c r="T166" s="238" t="str">
        <f t="shared" si="100"/>
        <v/>
      </c>
    </row>
    <row r="167" spans="2:20" ht="15.6" x14ac:dyDescent="0.3">
      <c r="B167" s="194"/>
      <c r="C167" s="192"/>
      <c r="D167" s="193"/>
      <c r="E167" s="36" t="str">
        <f>IFERROR(VLOOKUP($C167,'General Details'!$C$41:$H$117,MATCH('Envelope Details'!$E$15,OpeningDetails[[#Headers],[Name]:[Glass height (m)]],0),0),"")</f>
        <v/>
      </c>
      <c r="F167" s="36" t="str">
        <f>IFERROR(VLOOKUP($C167,'General Details'!$C$41:$H$117,MATCH('Envelope Details'!$F$15,OpeningDetails[[#Headers],[Name]:[Glass height (m)]],0),0),"")</f>
        <v/>
      </c>
      <c r="G167" s="193"/>
      <c r="H167" s="193"/>
      <c r="I167" s="193"/>
      <c r="J167" s="193"/>
      <c r="K167" s="193"/>
      <c r="L167" s="193"/>
      <c r="M167" s="101" t="str">
        <f t="shared" si="95"/>
        <v/>
      </c>
      <c r="N167" s="101" t="str">
        <f t="shared" si="96"/>
        <v/>
      </c>
      <c r="O167" s="237" t="str">
        <f>IFERROR(VLOOKUP($C167,'General Details'!$C$41:$H$117,MATCH('Envelope Details'!$O$15,OpeningDetails[[#Headers],[Name]:[Glass height (m)]],0),0),"")</f>
        <v/>
      </c>
      <c r="P167" s="101" t="str">
        <f>IFERROR(VLOOKUP($C167,'General Details'!$C$41:$H$117,MATCH('Envelope Details'!$P$15,OpeningDetails[[#Headers],[Name]:[Glass height (m)]],0),0),"")</f>
        <v/>
      </c>
      <c r="Q167" s="101" t="str">
        <f t="shared" si="97"/>
        <v/>
      </c>
      <c r="R167" s="238" t="str">
        <f t="shared" si="98"/>
        <v/>
      </c>
      <c r="S167" s="101" t="str">
        <f t="shared" si="99"/>
        <v/>
      </c>
      <c r="T167" s="238" t="str">
        <f t="shared" si="100"/>
        <v/>
      </c>
    </row>
    <row r="168" spans="2:20" ht="15.6" x14ac:dyDescent="0.3">
      <c r="B168" s="194"/>
      <c r="C168" s="192"/>
      <c r="D168" s="193"/>
      <c r="E168" s="36" t="str">
        <f>IFERROR(VLOOKUP($C168,'General Details'!$C$41:$H$117,MATCH('Envelope Details'!$E$15,OpeningDetails[[#Headers],[Name]:[Glass height (m)]],0),0),"")</f>
        <v/>
      </c>
      <c r="F168" s="36" t="str">
        <f>IFERROR(VLOOKUP($C168,'General Details'!$C$41:$H$117,MATCH('Envelope Details'!$F$15,OpeningDetails[[#Headers],[Name]:[Glass height (m)]],0),0),"")</f>
        <v/>
      </c>
      <c r="G168" s="193"/>
      <c r="H168" s="193"/>
      <c r="I168" s="193"/>
      <c r="J168" s="193"/>
      <c r="K168" s="193"/>
      <c r="L168" s="193"/>
      <c r="M168" s="101" t="str">
        <f t="shared" si="95"/>
        <v/>
      </c>
      <c r="N168" s="101" t="str">
        <f t="shared" si="96"/>
        <v/>
      </c>
      <c r="O168" s="237" t="str">
        <f>IFERROR(VLOOKUP($C168,'General Details'!$C$41:$H$117,MATCH('Envelope Details'!$O$15,OpeningDetails[[#Headers],[Name]:[Glass height (m)]],0),0),"")</f>
        <v/>
      </c>
      <c r="P168" s="101" t="str">
        <f>IFERROR(VLOOKUP($C168,'General Details'!$C$41:$H$117,MATCH('Envelope Details'!$P$15,OpeningDetails[[#Headers],[Name]:[Glass height (m)]],0),0),"")</f>
        <v/>
      </c>
      <c r="Q168" s="101" t="str">
        <f t="shared" si="97"/>
        <v/>
      </c>
      <c r="R168" s="238" t="str">
        <f t="shared" si="98"/>
        <v/>
      </c>
      <c r="S168" s="101" t="str">
        <f t="shared" si="99"/>
        <v/>
      </c>
      <c r="T168" s="238" t="str">
        <f t="shared" si="100"/>
        <v/>
      </c>
    </row>
    <row r="169" spans="2:20" ht="15.6" x14ac:dyDescent="0.3">
      <c r="B169" s="194"/>
      <c r="C169" s="192"/>
      <c r="D169" s="193"/>
      <c r="E169" s="36" t="str">
        <f>IFERROR(VLOOKUP($C169,'General Details'!$C$41:$H$117,MATCH('Envelope Details'!$E$15,OpeningDetails[[#Headers],[Name]:[Glass height (m)]],0),0),"")</f>
        <v/>
      </c>
      <c r="F169" s="36" t="str">
        <f>IFERROR(VLOOKUP($C169,'General Details'!$C$41:$H$117,MATCH('Envelope Details'!$F$15,OpeningDetails[[#Headers],[Name]:[Glass height (m)]],0),0),"")</f>
        <v/>
      </c>
      <c r="G169" s="193"/>
      <c r="H169" s="193"/>
      <c r="I169" s="193"/>
      <c r="J169" s="193"/>
      <c r="K169" s="193"/>
      <c r="L169" s="193"/>
      <c r="M169" s="101" t="str">
        <f t="shared" si="95"/>
        <v/>
      </c>
      <c r="N169" s="101" t="str">
        <f t="shared" si="96"/>
        <v/>
      </c>
      <c r="O169" s="237" t="str">
        <f>IFERROR(VLOOKUP($C169,'General Details'!$C$41:$H$117,MATCH('Envelope Details'!$O$15,OpeningDetails[[#Headers],[Name]:[Glass height (m)]],0),0),"")</f>
        <v/>
      </c>
      <c r="P169" s="101" t="str">
        <f>IFERROR(VLOOKUP($C169,'General Details'!$C$41:$H$117,MATCH('Envelope Details'!$P$15,OpeningDetails[[#Headers],[Name]:[Glass height (m)]],0),0),"")</f>
        <v/>
      </c>
      <c r="Q169" s="101" t="str">
        <f t="shared" si="97"/>
        <v/>
      </c>
      <c r="R169" s="238" t="str">
        <f t="shared" si="98"/>
        <v/>
      </c>
      <c r="S169" s="101" t="str">
        <f t="shared" si="99"/>
        <v/>
      </c>
      <c r="T169" s="238" t="str">
        <f t="shared" si="100"/>
        <v/>
      </c>
    </row>
    <row r="170" spans="2:20" ht="15.6" x14ac:dyDescent="0.3">
      <c r="B170" s="194"/>
      <c r="C170" s="192"/>
      <c r="D170" s="193"/>
      <c r="E170" s="36" t="str">
        <f>IFERROR(VLOOKUP($C170,'General Details'!$C$41:$H$117,MATCH('Envelope Details'!$E$15,OpeningDetails[[#Headers],[Name]:[Glass height (m)]],0),0),"")</f>
        <v/>
      </c>
      <c r="F170" s="36" t="str">
        <f>IFERROR(VLOOKUP($C170,'General Details'!$C$41:$H$117,MATCH('Envelope Details'!$F$15,OpeningDetails[[#Headers],[Name]:[Glass height (m)]],0),0),"")</f>
        <v/>
      </c>
      <c r="G170" s="193"/>
      <c r="H170" s="193"/>
      <c r="I170" s="193"/>
      <c r="J170" s="193"/>
      <c r="K170" s="193"/>
      <c r="L170" s="193"/>
      <c r="M170" s="101" t="str">
        <f t="shared" si="95"/>
        <v/>
      </c>
      <c r="N170" s="101" t="str">
        <f t="shared" si="96"/>
        <v/>
      </c>
      <c r="O170" s="237" t="str">
        <f>IFERROR(VLOOKUP($C170,'General Details'!$C$41:$H$117,MATCH('Envelope Details'!$O$15,OpeningDetails[[#Headers],[Name]:[Glass height (m)]],0),0),"")</f>
        <v/>
      </c>
      <c r="P170" s="101" t="str">
        <f>IFERROR(VLOOKUP($C170,'General Details'!$C$41:$H$117,MATCH('Envelope Details'!$P$15,OpeningDetails[[#Headers],[Name]:[Glass height (m)]],0),0),"")</f>
        <v/>
      </c>
      <c r="Q170" s="101" t="str">
        <f t="shared" si="97"/>
        <v/>
      </c>
      <c r="R170" s="238" t="str">
        <f t="shared" si="98"/>
        <v/>
      </c>
      <c r="S170" s="101" t="str">
        <f t="shared" si="99"/>
        <v/>
      </c>
      <c r="T170" s="238" t="str">
        <f t="shared" si="100"/>
        <v/>
      </c>
    </row>
    <row r="171" spans="2:20" ht="15.6" x14ac:dyDescent="0.3">
      <c r="B171" s="194"/>
      <c r="C171" s="192"/>
      <c r="D171" s="193"/>
      <c r="E171" s="36" t="str">
        <f>IFERROR(VLOOKUP($C171,'General Details'!$C$41:$H$117,MATCH('Envelope Details'!$E$15,OpeningDetails[[#Headers],[Name]:[Glass height (m)]],0),0),"")</f>
        <v/>
      </c>
      <c r="F171" s="36" t="str">
        <f>IFERROR(VLOOKUP($C171,'General Details'!$C$41:$H$117,MATCH('Envelope Details'!$F$15,OpeningDetails[[#Headers],[Name]:[Glass height (m)]],0),0),"")</f>
        <v/>
      </c>
      <c r="G171" s="193"/>
      <c r="H171" s="193"/>
      <c r="I171" s="193"/>
      <c r="J171" s="193"/>
      <c r="K171" s="193"/>
      <c r="L171" s="193"/>
      <c r="M171" s="101" t="str">
        <f t="shared" si="95"/>
        <v/>
      </c>
      <c r="N171" s="101" t="str">
        <f t="shared" si="96"/>
        <v/>
      </c>
      <c r="O171" s="237" t="str">
        <f>IFERROR(VLOOKUP($C171,'General Details'!$C$41:$H$117,MATCH('Envelope Details'!$O$15,OpeningDetails[[#Headers],[Name]:[Glass height (m)]],0),0),"")</f>
        <v/>
      </c>
      <c r="P171" s="101" t="str">
        <f>IFERROR(VLOOKUP($C171,'General Details'!$C$41:$H$117,MATCH('Envelope Details'!$P$15,OpeningDetails[[#Headers],[Name]:[Glass height (m)]],0),0),"")</f>
        <v/>
      </c>
      <c r="Q171" s="101" t="str">
        <f t="shared" si="97"/>
        <v/>
      </c>
      <c r="R171" s="238" t="str">
        <f t="shared" si="98"/>
        <v/>
      </c>
      <c r="S171" s="101" t="str">
        <f t="shared" si="99"/>
        <v/>
      </c>
      <c r="T171" s="238" t="str">
        <f t="shared" si="100"/>
        <v/>
      </c>
    </row>
    <row r="172" spans="2:20" ht="15.6" x14ac:dyDescent="0.3">
      <c r="B172" s="194"/>
      <c r="C172" s="192"/>
      <c r="D172" s="193"/>
      <c r="E172" s="36" t="str">
        <f>IFERROR(VLOOKUP($C172,'General Details'!$C$41:$H$117,MATCH('Envelope Details'!$E$15,OpeningDetails[[#Headers],[Name]:[Glass height (m)]],0),0),"")</f>
        <v/>
      </c>
      <c r="F172" s="36" t="str">
        <f>IFERROR(VLOOKUP($C172,'General Details'!$C$41:$H$117,MATCH('Envelope Details'!$F$15,OpeningDetails[[#Headers],[Name]:[Glass height (m)]],0),0),"")</f>
        <v/>
      </c>
      <c r="G172" s="193"/>
      <c r="H172" s="193"/>
      <c r="I172" s="193"/>
      <c r="J172" s="193"/>
      <c r="K172" s="193"/>
      <c r="L172" s="193"/>
      <c r="M172" s="101" t="str">
        <f t="shared" si="95"/>
        <v/>
      </c>
      <c r="N172" s="101" t="str">
        <f t="shared" si="96"/>
        <v/>
      </c>
      <c r="O172" s="237" t="str">
        <f>IFERROR(VLOOKUP($C172,'General Details'!$C$41:$H$117,MATCH('Envelope Details'!$O$15,OpeningDetails[[#Headers],[Name]:[Glass height (m)]],0),0),"")</f>
        <v/>
      </c>
      <c r="P172" s="101" t="str">
        <f>IFERROR(VLOOKUP($C172,'General Details'!$C$41:$H$117,MATCH('Envelope Details'!$P$15,OpeningDetails[[#Headers],[Name]:[Glass height (m)]],0),0),"")</f>
        <v/>
      </c>
      <c r="Q172" s="101" t="str">
        <f t="shared" si="97"/>
        <v/>
      </c>
      <c r="R172" s="238" t="str">
        <f t="shared" si="98"/>
        <v/>
      </c>
      <c r="S172" s="101" t="str">
        <f t="shared" si="99"/>
        <v/>
      </c>
      <c r="T172" s="238" t="str">
        <f t="shared" si="100"/>
        <v/>
      </c>
    </row>
    <row r="173" spans="2:20" ht="15.6" x14ac:dyDescent="0.3">
      <c r="B173" s="194"/>
      <c r="C173" s="192"/>
      <c r="D173" s="193"/>
      <c r="E173" s="36" t="str">
        <f>IFERROR(VLOOKUP($C173,'General Details'!$C$41:$H$117,MATCH('Envelope Details'!$E$15,OpeningDetails[[#Headers],[Name]:[Glass height (m)]],0),0),"")</f>
        <v/>
      </c>
      <c r="F173" s="36" t="str">
        <f>IFERROR(VLOOKUP($C173,'General Details'!$C$41:$H$117,MATCH('Envelope Details'!$F$15,OpeningDetails[[#Headers],[Name]:[Glass height (m)]],0),0),"")</f>
        <v/>
      </c>
      <c r="G173" s="193"/>
      <c r="H173" s="193"/>
      <c r="I173" s="193"/>
      <c r="J173" s="193"/>
      <c r="K173" s="193"/>
      <c r="L173" s="193"/>
      <c r="M173" s="101" t="str">
        <f t="shared" si="95"/>
        <v/>
      </c>
      <c r="N173" s="101" t="str">
        <f t="shared" si="96"/>
        <v/>
      </c>
      <c r="O173" s="237" t="str">
        <f>IFERROR(VLOOKUP($C173,'General Details'!$C$41:$H$117,MATCH('Envelope Details'!$O$15,OpeningDetails[[#Headers],[Name]:[Glass height (m)]],0),0),"")</f>
        <v/>
      </c>
      <c r="P173" s="101" t="str">
        <f>IFERROR(VLOOKUP($C173,'General Details'!$C$41:$H$117,MATCH('Envelope Details'!$P$15,OpeningDetails[[#Headers],[Name]:[Glass height (m)]],0),0),"")</f>
        <v/>
      </c>
      <c r="Q173" s="101" t="str">
        <f t="shared" si="97"/>
        <v/>
      </c>
      <c r="R173" s="238" t="str">
        <f t="shared" si="98"/>
        <v/>
      </c>
      <c r="S173" s="101" t="str">
        <f t="shared" si="99"/>
        <v/>
      </c>
      <c r="T173" s="238" t="str">
        <f t="shared" si="100"/>
        <v/>
      </c>
    </row>
    <row r="174" spans="2:20" ht="15.6" x14ac:dyDescent="0.3">
      <c r="B174" s="194"/>
      <c r="C174" s="192"/>
      <c r="D174" s="193"/>
      <c r="E174" s="36" t="str">
        <f>IFERROR(VLOOKUP($C174,'General Details'!$C$41:$H$117,MATCH('Envelope Details'!$E$15,OpeningDetails[[#Headers],[Name]:[Glass height (m)]],0),0),"")</f>
        <v/>
      </c>
      <c r="F174" s="36" t="str">
        <f>IFERROR(VLOOKUP($C174,'General Details'!$C$41:$H$117,MATCH('Envelope Details'!$F$15,OpeningDetails[[#Headers],[Name]:[Glass height (m)]],0),0),"")</f>
        <v/>
      </c>
      <c r="G174" s="193"/>
      <c r="H174" s="193"/>
      <c r="I174" s="193"/>
      <c r="J174" s="193"/>
      <c r="K174" s="193"/>
      <c r="L174" s="193"/>
      <c r="M174" s="101" t="str">
        <f t="shared" si="95"/>
        <v/>
      </c>
      <c r="N174" s="101" t="str">
        <f t="shared" si="96"/>
        <v/>
      </c>
      <c r="O174" s="237" t="str">
        <f>IFERROR(VLOOKUP($C174,'General Details'!$C$41:$H$117,MATCH('Envelope Details'!$O$15,OpeningDetails[[#Headers],[Name]:[Glass height (m)]],0),0),"")</f>
        <v/>
      </c>
      <c r="P174" s="101" t="str">
        <f>IFERROR(VLOOKUP($C174,'General Details'!$C$41:$H$117,MATCH('Envelope Details'!$P$15,OpeningDetails[[#Headers],[Name]:[Glass height (m)]],0),0),"")</f>
        <v/>
      </c>
      <c r="Q174" s="101" t="str">
        <f t="shared" si="97"/>
        <v/>
      </c>
      <c r="R174" s="238" t="str">
        <f t="shared" si="98"/>
        <v/>
      </c>
      <c r="S174" s="101" t="str">
        <f t="shared" si="99"/>
        <v/>
      </c>
      <c r="T174" s="238" t="str">
        <f t="shared" si="100"/>
        <v/>
      </c>
    </row>
    <row r="175" spans="2:20" ht="15.6" x14ac:dyDescent="0.3">
      <c r="B175" s="194"/>
      <c r="C175" s="192"/>
      <c r="D175" s="193"/>
      <c r="E175" s="36" t="str">
        <f>IFERROR(VLOOKUP($C175,'General Details'!$C$41:$H$117,MATCH('Envelope Details'!$E$15,OpeningDetails[[#Headers],[Name]:[Glass height (m)]],0),0),"")</f>
        <v/>
      </c>
      <c r="F175" s="36" t="str">
        <f>IFERROR(VLOOKUP($C175,'General Details'!$C$41:$H$117,MATCH('Envelope Details'!$F$15,OpeningDetails[[#Headers],[Name]:[Glass height (m)]],0),0),"")</f>
        <v/>
      </c>
      <c r="G175" s="193"/>
      <c r="H175" s="193"/>
      <c r="I175" s="193"/>
      <c r="J175" s="193"/>
      <c r="K175" s="193"/>
      <c r="L175" s="193"/>
      <c r="M175" s="101" t="str">
        <f t="shared" si="95"/>
        <v/>
      </c>
      <c r="N175" s="101" t="str">
        <f t="shared" si="96"/>
        <v/>
      </c>
      <c r="O175" s="237" t="str">
        <f>IFERROR(VLOOKUP($C175,'General Details'!$C$41:$H$117,MATCH('Envelope Details'!$O$15,OpeningDetails[[#Headers],[Name]:[Glass height (m)]],0),0),"")</f>
        <v/>
      </c>
      <c r="P175" s="101" t="str">
        <f>IFERROR(VLOOKUP($C175,'General Details'!$C$41:$H$117,MATCH('Envelope Details'!$P$15,OpeningDetails[[#Headers],[Name]:[Glass height (m)]],0),0),"")</f>
        <v/>
      </c>
      <c r="Q175" s="101" t="str">
        <f t="shared" si="97"/>
        <v/>
      </c>
      <c r="R175" s="238" t="str">
        <f t="shared" si="98"/>
        <v/>
      </c>
      <c r="S175" s="101" t="str">
        <f t="shared" si="99"/>
        <v/>
      </c>
      <c r="T175" s="238" t="str">
        <f t="shared" si="100"/>
        <v/>
      </c>
    </row>
    <row r="176" spans="2:20" ht="15.6" x14ac:dyDescent="0.3">
      <c r="B176" s="194"/>
      <c r="C176" s="192"/>
      <c r="D176" s="193"/>
      <c r="E176" s="36" t="str">
        <f>IFERROR(VLOOKUP($C176,'General Details'!$C$41:$H$117,MATCH('Envelope Details'!$E$15,OpeningDetails[[#Headers],[Name]:[Glass height (m)]],0),0),"")</f>
        <v/>
      </c>
      <c r="F176" s="36" t="str">
        <f>IFERROR(VLOOKUP($C176,'General Details'!$C$41:$H$117,MATCH('Envelope Details'!$F$15,OpeningDetails[[#Headers],[Name]:[Glass height (m)]],0),0),"")</f>
        <v/>
      </c>
      <c r="G176" s="193"/>
      <c r="H176" s="193"/>
      <c r="I176" s="193"/>
      <c r="J176" s="193"/>
      <c r="K176" s="193"/>
      <c r="L176" s="193"/>
      <c r="M176" s="101" t="str">
        <f t="shared" si="95"/>
        <v/>
      </c>
      <c r="N176" s="101" t="str">
        <f t="shared" si="96"/>
        <v/>
      </c>
      <c r="O176" s="237" t="str">
        <f>IFERROR(VLOOKUP($C176,'General Details'!$C$41:$H$117,MATCH('Envelope Details'!$O$15,OpeningDetails[[#Headers],[Name]:[Glass height (m)]],0),0),"")</f>
        <v/>
      </c>
      <c r="P176" s="101" t="str">
        <f>IFERROR(VLOOKUP($C176,'General Details'!$C$41:$H$117,MATCH('Envelope Details'!$P$15,OpeningDetails[[#Headers],[Name]:[Glass height (m)]],0),0),"")</f>
        <v/>
      </c>
      <c r="Q176" s="101" t="str">
        <f t="shared" si="97"/>
        <v/>
      </c>
      <c r="R176" s="238" t="str">
        <f t="shared" si="98"/>
        <v/>
      </c>
      <c r="S176" s="101" t="str">
        <f t="shared" si="99"/>
        <v/>
      </c>
      <c r="T176" s="238" t="str">
        <f t="shared" si="100"/>
        <v/>
      </c>
    </row>
    <row r="177" spans="2:20" ht="15.6" x14ac:dyDescent="0.3">
      <c r="B177" s="194"/>
      <c r="C177" s="192"/>
      <c r="D177" s="193"/>
      <c r="E177" s="36" t="str">
        <f>IFERROR(VLOOKUP($C177,'General Details'!$C$41:$H$117,MATCH('Envelope Details'!$E$15,OpeningDetails[[#Headers],[Name]:[Glass height (m)]],0),0),"")</f>
        <v/>
      </c>
      <c r="F177" s="36" t="str">
        <f>IFERROR(VLOOKUP($C177,'General Details'!$C$41:$H$117,MATCH('Envelope Details'!$F$15,OpeningDetails[[#Headers],[Name]:[Glass height (m)]],0),0),"")</f>
        <v/>
      </c>
      <c r="G177" s="193"/>
      <c r="H177" s="193"/>
      <c r="I177" s="193"/>
      <c r="J177" s="193"/>
      <c r="K177" s="193"/>
      <c r="L177" s="193"/>
      <c r="M177" s="101" t="str">
        <f t="shared" si="95"/>
        <v/>
      </c>
      <c r="N177" s="101" t="str">
        <f t="shared" si="96"/>
        <v/>
      </c>
      <c r="O177" s="237" t="str">
        <f>IFERROR(VLOOKUP($C177,'General Details'!$C$41:$H$117,MATCH('Envelope Details'!$O$15,OpeningDetails[[#Headers],[Name]:[Glass height (m)]],0),0),"")</f>
        <v/>
      </c>
      <c r="P177" s="101" t="str">
        <f>IFERROR(VLOOKUP($C177,'General Details'!$C$41:$H$117,MATCH('Envelope Details'!$P$15,OpeningDetails[[#Headers],[Name]:[Glass height (m)]],0),0),"")</f>
        <v/>
      </c>
      <c r="Q177" s="101" t="str">
        <f t="shared" si="97"/>
        <v/>
      </c>
      <c r="R177" s="238" t="str">
        <f t="shared" si="98"/>
        <v/>
      </c>
      <c r="S177" s="101" t="str">
        <f t="shared" si="99"/>
        <v/>
      </c>
      <c r="T177" s="238" t="str">
        <f t="shared" si="100"/>
        <v/>
      </c>
    </row>
    <row r="178" spans="2:20" ht="15.6" x14ac:dyDescent="0.3">
      <c r="B178" s="194"/>
      <c r="C178" s="192"/>
      <c r="D178" s="193"/>
      <c r="E178" s="36" t="str">
        <f>IFERROR(VLOOKUP($C178,'General Details'!$C$41:$H$117,MATCH('Envelope Details'!$E$15,OpeningDetails[[#Headers],[Name]:[Glass height (m)]],0),0),"")</f>
        <v/>
      </c>
      <c r="F178" s="36" t="str">
        <f>IFERROR(VLOOKUP($C178,'General Details'!$C$41:$H$117,MATCH('Envelope Details'!$F$15,OpeningDetails[[#Headers],[Name]:[Glass height (m)]],0),0),"")</f>
        <v/>
      </c>
      <c r="G178" s="193"/>
      <c r="H178" s="193"/>
      <c r="I178" s="193"/>
      <c r="J178" s="193"/>
      <c r="K178" s="193"/>
      <c r="L178" s="193"/>
      <c r="M178" s="101" t="str">
        <f t="shared" si="95"/>
        <v/>
      </c>
      <c r="N178" s="101" t="str">
        <f t="shared" si="96"/>
        <v/>
      </c>
      <c r="O178" s="237" t="str">
        <f>IFERROR(VLOOKUP($C178,'General Details'!$C$41:$H$117,MATCH('Envelope Details'!$O$15,OpeningDetails[[#Headers],[Name]:[Glass height (m)]],0),0),"")</f>
        <v/>
      </c>
      <c r="P178" s="101" t="str">
        <f>IFERROR(VLOOKUP($C178,'General Details'!$C$41:$H$117,MATCH('Envelope Details'!$P$15,OpeningDetails[[#Headers],[Name]:[Glass height (m)]],0),0),"")</f>
        <v/>
      </c>
      <c r="Q178" s="101" t="str">
        <f t="shared" si="97"/>
        <v/>
      </c>
      <c r="R178" s="238" t="str">
        <f t="shared" si="98"/>
        <v/>
      </c>
      <c r="S178" s="101" t="str">
        <f t="shared" si="99"/>
        <v/>
      </c>
      <c r="T178" s="238" t="str">
        <f t="shared" si="100"/>
        <v/>
      </c>
    </row>
    <row r="179" spans="2:20" ht="15.6" x14ac:dyDescent="0.3">
      <c r="B179" s="194"/>
      <c r="C179" s="192"/>
      <c r="D179" s="193"/>
      <c r="E179" s="36" t="str">
        <f>IFERROR(VLOOKUP($C179,'General Details'!$C$41:$H$117,MATCH('Envelope Details'!$E$15,OpeningDetails[[#Headers],[Name]:[Glass height (m)]],0),0),"")</f>
        <v/>
      </c>
      <c r="F179" s="36" t="str">
        <f>IFERROR(VLOOKUP($C179,'General Details'!$C$41:$H$117,MATCH('Envelope Details'!$F$15,OpeningDetails[[#Headers],[Name]:[Glass height (m)]],0),0),"")</f>
        <v/>
      </c>
      <c r="G179" s="193"/>
      <c r="H179" s="193"/>
      <c r="I179" s="193"/>
      <c r="J179" s="193"/>
      <c r="K179" s="193"/>
      <c r="L179" s="193"/>
      <c r="M179" s="101" t="str">
        <f t="shared" si="95"/>
        <v/>
      </c>
      <c r="N179" s="101" t="str">
        <f t="shared" si="96"/>
        <v/>
      </c>
      <c r="O179" s="237" t="str">
        <f>IFERROR(VLOOKUP($C179,'General Details'!$C$41:$H$117,MATCH('Envelope Details'!$O$15,OpeningDetails[[#Headers],[Name]:[Glass height (m)]],0),0),"")</f>
        <v/>
      </c>
      <c r="P179" s="101" t="str">
        <f>IFERROR(VLOOKUP($C179,'General Details'!$C$41:$H$117,MATCH('Envelope Details'!$P$15,OpeningDetails[[#Headers],[Name]:[Glass height (m)]],0),0),"")</f>
        <v/>
      </c>
      <c r="Q179" s="101" t="str">
        <f t="shared" si="97"/>
        <v/>
      </c>
      <c r="R179" s="238" t="str">
        <f t="shared" si="98"/>
        <v/>
      </c>
      <c r="S179" s="101" t="str">
        <f t="shared" si="99"/>
        <v/>
      </c>
      <c r="T179" s="238" t="str">
        <f t="shared" si="100"/>
        <v/>
      </c>
    </row>
    <row r="180" spans="2:20" ht="15.6" x14ac:dyDescent="0.3">
      <c r="B180" s="194"/>
      <c r="C180" s="192"/>
      <c r="D180" s="193"/>
      <c r="E180" s="36" t="str">
        <f>IFERROR(VLOOKUP($C180,'General Details'!$C$41:$H$117,MATCH('Envelope Details'!$E$15,OpeningDetails[[#Headers],[Name]:[Glass height (m)]],0),0),"")</f>
        <v/>
      </c>
      <c r="F180" s="36" t="str">
        <f>IFERROR(VLOOKUP($C180,'General Details'!$C$41:$H$117,MATCH('Envelope Details'!$F$15,OpeningDetails[[#Headers],[Name]:[Glass height (m)]],0),0),"")</f>
        <v/>
      </c>
      <c r="G180" s="193"/>
      <c r="H180" s="193"/>
      <c r="I180" s="193"/>
      <c r="J180" s="193"/>
      <c r="K180" s="193"/>
      <c r="L180" s="193"/>
      <c r="M180" s="101" t="str">
        <f t="shared" si="95"/>
        <v/>
      </c>
      <c r="N180" s="101" t="str">
        <f t="shared" si="96"/>
        <v/>
      </c>
      <c r="O180" s="237" t="str">
        <f>IFERROR(VLOOKUP($C180,'General Details'!$C$41:$H$117,MATCH('Envelope Details'!$O$15,OpeningDetails[[#Headers],[Name]:[Glass height (m)]],0),0),"")</f>
        <v/>
      </c>
      <c r="P180" s="101" t="str">
        <f>IFERROR(VLOOKUP($C180,'General Details'!$C$41:$H$117,MATCH('Envelope Details'!$P$15,OpeningDetails[[#Headers],[Name]:[Glass height (m)]],0),0),"")</f>
        <v/>
      </c>
      <c r="Q180" s="101" t="str">
        <f t="shared" si="97"/>
        <v/>
      </c>
      <c r="R180" s="238" t="str">
        <f t="shared" si="98"/>
        <v/>
      </c>
      <c r="S180" s="101" t="str">
        <f t="shared" si="99"/>
        <v/>
      </c>
      <c r="T180" s="238" t="str">
        <f t="shared" si="100"/>
        <v/>
      </c>
    </row>
    <row r="181" spans="2:20" ht="15.6" x14ac:dyDescent="0.3">
      <c r="B181" s="194"/>
      <c r="C181" s="192"/>
      <c r="D181" s="193"/>
      <c r="E181" s="36" t="str">
        <f>IFERROR(VLOOKUP($C181,'General Details'!$C$41:$H$117,MATCH('Envelope Details'!$E$15,OpeningDetails[[#Headers],[Name]:[Glass height (m)]],0),0),"")</f>
        <v/>
      </c>
      <c r="F181" s="36" t="str">
        <f>IFERROR(VLOOKUP($C181,'General Details'!$C$41:$H$117,MATCH('Envelope Details'!$F$15,OpeningDetails[[#Headers],[Name]:[Glass height (m)]],0),0),"")</f>
        <v/>
      </c>
      <c r="G181" s="193"/>
      <c r="H181" s="193"/>
      <c r="I181" s="193"/>
      <c r="J181" s="193"/>
      <c r="K181" s="193"/>
      <c r="L181" s="193"/>
      <c r="M181" s="101" t="str">
        <f t="shared" si="83"/>
        <v/>
      </c>
      <c r="N181" s="101" t="str">
        <f t="shared" si="84"/>
        <v/>
      </c>
      <c r="O181" s="237" t="str">
        <f>IFERROR(VLOOKUP($C181,'General Details'!$C$41:$H$117,MATCH('Envelope Details'!$O$15,OpeningDetails[[#Headers],[Name]:[Glass height (m)]],0),0),"")</f>
        <v/>
      </c>
      <c r="P181" s="101" t="str">
        <f>IFERROR(VLOOKUP($C181,'General Details'!$C$41:$H$117,MATCH('Envelope Details'!$P$15,OpeningDetails[[#Headers],[Name]:[Glass height (m)]],0),0),"")</f>
        <v/>
      </c>
      <c r="Q181" s="101" t="str">
        <f t="shared" si="85"/>
        <v/>
      </c>
      <c r="R181" s="238" t="str">
        <f t="shared" si="86"/>
        <v/>
      </c>
      <c r="S181" s="101" t="str">
        <f t="shared" si="87"/>
        <v/>
      </c>
      <c r="T181" s="238" t="str">
        <f t="shared" si="88"/>
        <v/>
      </c>
    </row>
    <row r="182" spans="2:20" ht="15.6" x14ac:dyDescent="0.3">
      <c r="B182" s="194"/>
      <c r="C182" s="192"/>
      <c r="D182" s="193"/>
      <c r="E182" s="36" t="str">
        <f>IFERROR(VLOOKUP($C182,'General Details'!$C$41:$H$117,MATCH('Envelope Details'!$E$15,OpeningDetails[[#Headers],[Name]:[Glass height (m)]],0),0),"")</f>
        <v/>
      </c>
      <c r="F182" s="36" t="str">
        <f>IFERROR(VLOOKUP($C182,'General Details'!$C$41:$H$117,MATCH('Envelope Details'!$F$15,OpeningDetails[[#Headers],[Name]:[Glass height (m)]],0),0),"")</f>
        <v/>
      </c>
      <c r="G182" s="193"/>
      <c r="H182" s="193"/>
      <c r="I182" s="193"/>
      <c r="J182" s="193"/>
      <c r="K182" s="193"/>
      <c r="L182" s="193"/>
      <c r="M182" s="101" t="str">
        <f t="shared" si="83"/>
        <v/>
      </c>
      <c r="N182" s="101" t="str">
        <f t="shared" si="84"/>
        <v/>
      </c>
      <c r="O182" s="237" t="str">
        <f>IFERROR(VLOOKUP($C182,'General Details'!$C$41:$H$117,MATCH('Envelope Details'!$O$15,OpeningDetails[[#Headers],[Name]:[Glass height (m)]],0),0),"")</f>
        <v/>
      </c>
      <c r="P182" s="101" t="str">
        <f>IFERROR(VLOOKUP($C182,'General Details'!$C$41:$H$117,MATCH('Envelope Details'!$P$15,OpeningDetails[[#Headers],[Name]:[Glass height (m)]],0),0),"")</f>
        <v/>
      </c>
      <c r="Q182" s="101" t="str">
        <f t="shared" si="85"/>
        <v/>
      </c>
      <c r="R182" s="238" t="str">
        <f t="shared" si="86"/>
        <v/>
      </c>
      <c r="S182" s="101" t="str">
        <f t="shared" si="87"/>
        <v/>
      </c>
      <c r="T182" s="238" t="str">
        <f t="shared" si="88"/>
        <v/>
      </c>
    </row>
    <row r="183" spans="2:20" ht="15.6" x14ac:dyDescent="0.3">
      <c r="B183" s="194"/>
      <c r="C183" s="192"/>
      <c r="D183" s="193"/>
      <c r="E183" s="36" t="str">
        <f>IFERROR(VLOOKUP($C183,'General Details'!$C$41:$H$117,MATCH('Envelope Details'!$E$15,OpeningDetails[[#Headers],[Name]:[Glass height (m)]],0),0),"")</f>
        <v/>
      </c>
      <c r="F183" s="36" t="str">
        <f>IFERROR(VLOOKUP($C183,'General Details'!$C$41:$H$117,MATCH('Envelope Details'!$F$15,OpeningDetails[[#Headers],[Name]:[Glass height (m)]],0),0),"")</f>
        <v/>
      </c>
      <c r="G183" s="193"/>
      <c r="H183" s="193"/>
      <c r="I183" s="193"/>
      <c r="J183" s="193"/>
      <c r="K183" s="193"/>
      <c r="L183" s="193"/>
      <c r="M183" s="101" t="str">
        <f t="shared" si="83"/>
        <v/>
      </c>
      <c r="N183" s="101" t="str">
        <f t="shared" si="84"/>
        <v/>
      </c>
      <c r="O183" s="237" t="str">
        <f>IFERROR(VLOOKUP($C183,'General Details'!$C$41:$H$117,MATCH('Envelope Details'!$O$15,OpeningDetails[[#Headers],[Name]:[Glass height (m)]],0),0),"")</f>
        <v/>
      </c>
      <c r="P183" s="101" t="str">
        <f>IFERROR(VLOOKUP($C183,'General Details'!$C$41:$H$117,MATCH('Envelope Details'!$P$15,OpeningDetails[[#Headers],[Name]:[Glass height (m)]],0),0),"")</f>
        <v/>
      </c>
      <c r="Q183" s="101" t="str">
        <f t="shared" si="85"/>
        <v/>
      </c>
      <c r="R183" s="238" t="str">
        <f t="shared" si="86"/>
        <v/>
      </c>
      <c r="S183" s="101" t="str">
        <f t="shared" si="87"/>
        <v/>
      </c>
      <c r="T183" s="238" t="str">
        <f t="shared" si="88"/>
        <v/>
      </c>
    </row>
    <row r="184" spans="2:20" ht="15.6" x14ac:dyDescent="0.3">
      <c r="B184" s="194"/>
      <c r="C184" s="192"/>
      <c r="D184" s="193"/>
      <c r="E184" s="36" t="str">
        <f>IFERROR(VLOOKUP($C184,'General Details'!$C$41:$H$117,MATCH('Envelope Details'!$E$15,OpeningDetails[[#Headers],[Name]:[Glass height (m)]],0),0),"")</f>
        <v/>
      </c>
      <c r="F184" s="36" t="str">
        <f>IFERROR(VLOOKUP($C184,'General Details'!$C$41:$H$117,MATCH('Envelope Details'!$F$15,OpeningDetails[[#Headers],[Name]:[Glass height (m)]],0),0),"")</f>
        <v/>
      </c>
      <c r="G184" s="193"/>
      <c r="H184" s="193"/>
      <c r="I184" s="193"/>
      <c r="J184" s="193"/>
      <c r="K184" s="193"/>
      <c r="L184" s="193"/>
      <c r="M184" s="101" t="str">
        <f t="shared" si="83"/>
        <v/>
      </c>
      <c r="N184" s="101" t="str">
        <f t="shared" si="84"/>
        <v/>
      </c>
      <c r="O184" s="237" t="str">
        <f>IFERROR(VLOOKUP($C184,'General Details'!$C$41:$H$117,MATCH('Envelope Details'!$O$15,OpeningDetails[[#Headers],[Name]:[Glass height (m)]],0),0),"")</f>
        <v/>
      </c>
      <c r="P184" s="101" t="str">
        <f>IFERROR(VLOOKUP($C184,'General Details'!$C$41:$H$117,MATCH('Envelope Details'!$P$15,OpeningDetails[[#Headers],[Name]:[Glass height (m)]],0),0),"")</f>
        <v/>
      </c>
      <c r="Q184" s="101" t="str">
        <f t="shared" si="85"/>
        <v/>
      </c>
      <c r="R184" s="238" t="str">
        <f t="shared" si="86"/>
        <v/>
      </c>
      <c r="S184" s="101" t="str">
        <f t="shared" si="87"/>
        <v/>
      </c>
      <c r="T184" s="238" t="str">
        <f t="shared" si="88"/>
        <v/>
      </c>
    </row>
    <row r="185" spans="2:20" ht="15.6" x14ac:dyDescent="0.3">
      <c r="B185" s="194"/>
      <c r="C185" s="192"/>
      <c r="D185" s="193"/>
      <c r="E185" s="36" t="str">
        <f>IFERROR(VLOOKUP($C185,'General Details'!$C$41:$H$117,MATCH('Envelope Details'!$E$15,OpeningDetails[[#Headers],[Name]:[Glass height (m)]],0),0),"")</f>
        <v/>
      </c>
      <c r="F185" s="36" t="str">
        <f>IFERROR(VLOOKUP($C185,'General Details'!$C$41:$H$117,MATCH('Envelope Details'!$F$15,OpeningDetails[[#Headers],[Name]:[Glass height (m)]],0),0),"")</f>
        <v/>
      </c>
      <c r="G185" s="193"/>
      <c r="H185" s="193"/>
      <c r="I185" s="193"/>
      <c r="J185" s="193"/>
      <c r="K185" s="193"/>
      <c r="L185" s="193"/>
      <c r="M185" s="101" t="str">
        <f t="shared" si="83"/>
        <v/>
      </c>
      <c r="N185" s="101" t="str">
        <f t="shared" si="84"/>
        <v/>
      </c>
      <c r="O185" s="237" t="str">
        <f>IFERROR(VLOOKUP($C185,'General Details'!$C$41:$H$117,MATCH('Envelope Details'!$O$15,OpeningDetails[[#Headers],[Name]:[Glass height (m)]],0),0),"")</f>
        <v/>
      </c>
      <c r="P185" s="101" t="str">
        <f>IFERROR(VLOOKUP($C185,'General Details'!$C$41:$H$117,MATCH('Envelope Details'!$P$15,OpeningDetails[[#Headers],[Name]:[Glass height (m)]],0),0),"")</f>
        <v/>
      </c>
      <c r="Q185" s="101" t="str">
        <f t="shared" si="85"/>
        <v/>
      </c>
      <c r="R185" s="238" t="str">
        <f t="shared" si="86"/>
        <v/>
      </c>
      <c r="S185" s="101" t="str">
        <f t="shared" si="87"/>
        <v/>
      </c>
      <c r="T185" s="238" t="str">
        <f t="shared" si="88"/>
        <v/>
      </c>
    </row>
    <row r="186" spans="2:20" ht="15.6" x14ac:dyDescent="0.3">
      <c r="B186" s="194"/>
      <c r="C186" s="192"/>
      <c r="D186" s="193"/>
      <c r="E186" s="36" t="str">
        <f>IFERROR(VLOOKUP($C186,'General Details'!$C$41:$H$117,MATCH('Envelope Details'!$E$15,OpeningDetails[[#Headers],[Name]:[Glass height (m)]],0),0),"")</f>
        <v/>
      </c>
      <c r="F186" s="36" t="str">
        <f>IFERROR(VLOOKUP($C186,'General Details'!$C$41:$H$117,MATCH('Envelope Details'!$F$15,OpeningDetails[[#Headers],[Name]:[Glass height (m)]],0),0),"")</f>
        <v/>
      </c>
      <c r="G186" s="193"/>
      <c r="H186" s="193"/>
      <c r="I186" s="193"/>
      <c r="J186" s="193"/>
      <c r="K186" s="193"/>
      <c r="L186" s="193"/>
      <c r="M186" s="101" t="str">
        <f t="shared" si="83"/>
        <v/>
      </c>
      <c r="N186" s="101" t="str">
        <f t="shared" si="84"/>
        <v/>
      </c>
      <c r="O186" s="237" t="str">
        <f>IFERROR(VLOOKUP($C186,'General Details'!$C$41:$H$117,MATCH('Envelope Details'!$O$15,OpeningDetails[[#Headers],[Name]:[Glass height (m)]],0),0),"")</f>
        <v/>
      </c>
      <c r="P186" s="101" t="str">
        <f>IFERROR(VLOOKUP($C186,'General Details'!$C$41:$H$117,MATCH('Envelope Details'!$P$15,OpeningDetails[[#Headers],[Name]:[Glass height (m)]],0),0),"")</f>
        <v/>
      </c>
      <c r="Q186" s="101" t="str">
        <f t="shared" si="85"/>
        <v/>
      </c>
      <c r="R186" s="238" t="str">
        <f t="shared" si="86"/>
        <v/>
      </c>
      <c r="S186" s="101" t="str">
        <f t="shared" si="87"/>
        <v/>
      </c>
      <c r="T186" s="238" t="str">
        <f t="shared" si="88"/>
        <v/>
      </c>
    </row>
    <row r="187" spans="2:20" ht="15.6" x14ac:dyDescent="0.3">
      <c r="B187" s="194"/>
      <c r="C187" s="192"/>
      <c r="D187" s="193"/>
      <c r="E187" s="36" t="str">
        <f>IFERROR(VLOOKUP($C187,'General Details'!$C$41:$H$117,MATCH('Envelope Details'!$E$15,OpeningDetails[[#Headers],[Name]:[Glass height (m)]],0),0),"")</f>
        <v/>
      </c>
      <c r="F187" s="36" t="str">
        <f>IFERROR(VLOOKUP($C187,'General Details'!$C$41:$H$117,MATCH('Envelope Details'!$F$15,OpeningDetails[[#Headers],[Name]:[Glass height (m)]],0),0),"")</f>
        <v/>
      </c>
      <c r="G187" s="193"/>
      <c r="H187" s="193"/>
      <c r="I187" s="193"/>
      <c r="J187" s="193"/>
      <c r="K187" s="193"/>
      <c r="L187" s="193"/>
      <c r="M187" s="101" t="str">
        <f t="shared" si="83"/>
        <v/>
      </c>
      <c r="N187" s="101" t="str">
        <f t="shared" si="84"/>
        <v/>
      </c>
      <c r="O187" s="237" t="str">
        <f>IFERROR(VLOOKUP($C187,'General Details'!$C$41:$H$117,MATCH('Envelope Details'!$O$15,OpeningDetails[[#Headers],[Name]:[Glass height (m)]],0),0),"")</f>
        <v/>
      </c>
      <c r="P187" s="101" t="str">
        <f>IFERROR(VLOOKUP($C187,'General Details'!$C$41:$H$117,MATCH('Envelope Details'!$P$15,OpeningDetails[[#Headers],[Name]:[Glass height (m)]],0),0),"")</f>
        <v/>
      </c>
      <c r="Q187" s="101" t="str">
        <f t="shared" si="85"/>
        <v/>
      </c>
      <c r="R187" s="238" t="str">
        <f t="shared" si="86"/>
        <v/>
      </c>
      <c r="S187" s="101" t="str">
        <f t="shared" si="87"/>
        <v/>
      </c>
      <c r="T187" s="238" t="str">
        <f t="shared" si="88"/>
        <v/>
      </c>
    </row>
    <row r="188" spans="2:20" ht="15.6" x14ac:dyDescent="0.3">
      <c r="B188" s="194"/>
      <c r="C188" s="192"/>
      <c r="D188" s="193"/>
      <c r="E188" s="36" t="str">
        <f>IFERROR(VLOOKUP($C188,'General Details'!$C$41:$H$117,MATCH('Envelope Details'!$E$15,OpeningDetails[[#Headers],[Name]:[Glass height (m)]],0),0),"")</f>
        <v/>
      </c>
      <c r="F188" s="36" t="str">
        <f>IFERROR(VLOOKUP($C188,'General Details'!$C$41:$H$117,MATCH('Envelope Details'!$F$15,OpeningDetails[[#Headers],[Name]:[Glass height (m)]],0),0),"")</f>
        <v/>
      </c>
      <c r="G188" s="193"/>
      <c r="H188" s="193"/>
      <c r="I188" s="193"/>
      <c r="J188" s="193"/>
      <c r="K188" s="193"/>
      <c r="L188" s="193"/>
      <c r="M188" s="101" t="str">
        <f t="shared" si="83"/>
        <v/>
      </c>
      <c r="N188" s="101" t="str">
        <f t="shared" si="84"/>
        <v/>
      </c>
      <c r="O188" s="237" t="str">
        <f>IFERROR(VLOOKUP($C188,'General Details'!$C$41:$H$117,MATCH('Envelope Details'!$O$15,OpeningDetails[[#Headers],[Name]:[Glass height (m)]],0),0),"")</f>
        <v/>
      </c>
      <c r="P188" s="101" t="str">
        <f>IFERROR(VLOOKUP($C188,'General Details'!$C$41:$H$117,MATCH('Envelope Details'!$P$15,OpeningDetails[[#Headers],[Name]:[Glass height (m)]],0),0),"")</f>
        <v/>
      </c>
      <c r="Q188" s="101" t="str">
        <f t="shared" si="85"/>
        <v/>
      </c>
      <c r="R188" s="238" t="str">
        <f t="shared" si="86"/>
        <v/>
      </c>
      <c r="S188" s="101" t="str">
        <f t="shared" si="87"/>
        <v/>
      </c>
      <c r="T188" s="238" t="str">
        <f t="shared" si="88"/>
        <v/>
      </c>
    </row>
    <row r="189" spans="2:20" ht="15.6" x14ac:dyDescent="0.3">
      <c r="B189" s="194"/>
      <c r="C189" s="192"/>
      <c r="D189" s="193"/>
      <c r="E189" s="36" t="str">
        <f>IFERROR(VLOOKUP($C189,'General Details'!$C$41:$H$117,MATCH('Envelope Details'!$E$15,OpeningDetails[[#Headers],[Name]:[Glass height (m)]],0),0),"")</f>
        <v/>
      </c>
      <c r="F189" s="36" t="str">
        <f>IFERROR(VLOOKUP($C189,'General Details'!$C$41:$H$117,MATCH('Envelope Details'!$F$15,OpeningDetails[[#Headers],[Name]:[Glass height (m)]],0),0),"")</f>
        <v/>
      </c>
      <c r="G189" s="193"/>
      <c r="H189" s="193"/>
      <c r="I189" s="193"/>
      <c r="J189" s="193"/>
      <c r="K189" s="193"/>
      <c r="L189" s="193"/>
      <c r="M189" s="101" t="str">
        <f t="shared" si="83"/>
        <v/>
      </c>
      <c r="N189" s="101" t="str">
        <f t="shared" si="84"/>
        <v/>
      </c>
      <c r="O189" s="237" t="str">
        <f>IFERROR(VLOOKUP($C189,'General Details'!$C$41:$H$117,MATCH('Envelope Details'!$O$15,OpeningDetails[[#Headers],[Name]:[Glass height (m)]],0),0),"")</f>
        <v/>
      </c>
      <c r="P189" s="101" t="str">
        <f>IFERROR(VLOOKUP($C189,'General Details'!$C$41:$H$117,MATCH('Envelope Details'!$P$15,OpeningDetails[[#Headers],[Name]:[Glass height (m)]],0),0),"")</f>
        <v/>
      </c>
      <c r="Q189" s="101" t="str">
        <f t="shared" si="85"/>
        <v/>
      </c>
      <c r="R189" s="238" t="str">
        <f t="shared" si="86"/>
        <v/>
      </c>
      <c r="S189" s="101" t="str">
        <f t="shared" si="87"/>
        <v/>
      </c>
      <c r="T189" s="238" t="str">
        <f t="shared" si="88"/>
        <v/>
      </c>
    </row>
    <row r="190" spans="2:20" ht="15.6" x14ac:dyDescent="0.3">
      <c r="B190" s="194"/>
      <c r="C190" s="192"/>
      <c r="D190" s="193"/>
      <c r="E190" s="36" t="str">
        <f>IFERROR(VLOOKUP($C190,'General Details'!$C$41:$H$117,MATCH('Envelope Details'!$E$15,OpeningDetails[[#Headers],[Name]:[Glass height (m)]],0),0),"")</f>
        <v/>
      </c>
      <c r="F190" s="36" t="str">
        <f>IFERROR(VLOOKUP($C190,'General Details'!$C$41:$H$117,MATCH('Envelope Details'!$F$15,OpeningDetails[[#Headers],[Name]:[Glass height (m)]],0),0),"")</f>
        <v/>
      </c>
      <c r="G190" s="193"/>
      <c r="H190" s="193"/>
      <c r="I190" s="193"/>
      <c r="J190" s="193"/>
      <c r="K190" s="193"/>
      <c r="L190" s="193"/>
      <c r="M190" s="101" t="str">
        <f t="shared" si="83"/>
        <v/>
      </c>
      <c r="N190" s="101" t="str">
        <f t="shared" si="84"/>
        <v/>
      </c>
      <c r="O190" s="237" t="str">
        <f>IFERROR(VLOOKUP($C190,'General Details'!$C$41:$H$117,MATCH('Envelope Details'!$O$15,OpeningDetails[[#Headers],[Name]:[Glass height (m)]],0),0),"")</f>
        <v/>
      </c>
      <c r="P190" s="101" t="str">
        <f>IFERROR(VLOOKUP($C190,'General Details'!$C$41:$H$117,MATCH('Envelope Details'!$P$15,OpeningDetails[[#Headers],[Name]:[Glass height (m)]],0),0),"")</f>
        <v/>
      </c>
      <c r="Q190" s="101" t="str">
        <f t="shared" si="85"/>
        <v/>
      </c>
      <c r="R190" s="238" t="str">
        <f t="shared" si="86"/>
        <v/>
      </c>
      <c r="S190" s="101" t="str">
        <f t="shared" si="87"/>
        <v/>
      </c>
      <c r="T190" s="238" t="str">
        <f t="shared" si="88"/>
        <v/>
      </c>
    </row>
    <row r="191" spans="2:20" ht="15.6" x14ac:dyDescent="0.3">
      <c r="B191" s="194"/>
      <c r="C191" s="192"/>
      <c r="D191" s="193"/>
      <c r="E191" s="36" t="str">
        <f>IFERROR(VLOOKUP($C191,'General Details'!$C$41:$H$117,MATCH('Envelope Details'!$E$15,OpeningDetails[[#Headers],[Name]:[Glass height (m)]],0),0),"")</f>
        <v/>
      </c>
      <c r="F191" s="36" t="str">
        <f>IFERROR(VLOOKUP($C191,'General Details'!$C$41:$H$117,MATCH('Envelope Details'!$F$15,OpeningDetails[[#Headers],[Name]:[Glass height (m)]],0),0),"")</f>
        <v/>
      </c>
      <c r="G191" s="193"/>
      <c r="H191" s="193"/>
      <c r="I191" s="193"/>
      <c r="J191" s="193"/>
      <c r="K191" s="193"/>
      <c r="L191" s="193"/>
      <c r="M191" s="101" t="str">
        <f t="shared" si="83"/>
        <v/>
      </c>
      <c r="N191" s="101" t="str">
        <f t="shared" si="84"/>
        <v/>
      </c>
      <c r="O191" s="237" t="str">
        <f>IFERROR(VLOOKUP($C191,'General Details'!$C$41:$H$117,MATCH('Envelope Details'!$O$15,OpeningDetails[[#Headers],[Name]:[Glass height (m)]],0),0),"")</f>
        <v/>
      </c>
      <c r="P191" s="101" t="str">
        <f>IFERROR(VLOOKUP($C191,'General Details'!$C$41:$H$117,MATCH('Envelope Details'!$P$15,OpeningDetails[[#Headers],[Name]:[Glass height (m)]],0),0),"")</f>
        <v/>
      </c>
      <c r="Q191" s="101" t="str">
        <f t="shared" si="85"/>
        <v/>
      </c>
      <c r="R191" s="238" t="str">
        <f t="shared" si="86"/>
        <v/>
      </c>
      <c r="S191" s="101" t="str">
        <f t="shared" si="87"/>
        <v/>
      </c>
      <c r="T191" s="238" t="str">
        <f t="shared" si="88"/>
        <v/>
      </c>
    </row>
    <row r="192" spans="2:20" ht="15.6" x14ac:dyDescent="0.3">
      <c r="B192" s="194"/>
      <c r="C192" s="192"/>
      <c r="D192" s="193"/>
      <c r="E192" s="36" t="str">
        <f>IFERROR(VLOOKUP($C192,'General Details'!$C$41:$H$117,MATCH('Envelope Details'!$E$15,OpeningDetails[[#Headers],[Name]:[Glass height (m)]],0),0),"")</f>
        <v/>
      </c>
      <c r="F192" s="36" t="str">
        <f>IFERROR(VLOOKUP($C192,'General Details'!$C$41:$H$117,MATCH('Envelope Details'!$F$15,OpeningDetails[[#Headers],[Name]:[Glass height (m)]],0),0),"")</f>
        <v/>
      </c>
      <c r="G192" s="193"/>
      <c r="H192" s="193"/>
      <c r="I192" s="193"/>
      <c r="J192" s="193"/>
      <c r="K192" s="193"/>
      <c r="L192" s="193"/>
      <c r="M192" s="101" t="str">
        <f t="shared" si="83"/>
        <v/>
      </c>
      <c r="N192" s="101" t="str">
        <f t="shared" si="84"/>
        <v/>
      </c>
      <c r="O192" s="237" t="str">
        <f>IFERROR(VLOOKUP($C192,'General Details'!$C$41:$H$117,MATCH('Envelope Details'!$O$15,OpeningDetails[[#Headers],[Name]:[Glass height (m)]],0),0),"")</f>
        <v/>
      </c>
      <c r="P192" s="101" t="str">
        <f>IFERROR(VLOOKUP($C192,'General Details'!$C$41:$H$117,MATCH('Envelope Details'!$P$15,OpeningDetails[[#Headers],[Name]:[Glass height (m)]],0),0),"")</f>
        <v/>
      </c>
      <c r="Q192" s="101" t="str">
        <f t="shared" si="85"/>
        <v/>
      </c>
      <c r="R192" s="238" t="str">
        <f t="shared" si="86"/>
        <v/>
      </c>
      <c r="S192" s="101" t="str">
        <f t="shared" si="87"/>
        <v/>
      </c>
      <c r="T192" s="238" t="str">
        <f t="shared" si="88"/>
        <v/>
      </c>
    </row>
    <row r="193" spans="2:20" ht="15.6" x14ac:dyDescent="0.3">
      <c r="B193" s="194"/>
      <c r="C193" s="192"/>
      <c r="D193" s="193"/>
      <c r="E193" s="36" t="str">
        <f>IFERROR(VLOOKUP($C193,'General Details'!$C$41:$H$117,MATCH('Envelope Details'!$E$15,OpeningDetails[[#Headers],[Name]:[Glass height (m)]],0),0),"")</f>
        <v/>
      </c>
      <c r="F193" s="36" t="str">
        <f>IFERROR(VLOOKUP($C193,'General Details'!$C$41:$H$117,MATCH('Envelope Details'!$F$15,OpeningDetails[[#Headers],[Name]:[Glass height (m)]],0),0),"")</f>
        <v/>
      </c>
      <c r="G193" s="193"/>
      <c r="H193" s="193"/>
      <c r="I193" s="193"/>
      <c r="J193" s="193"/>
      <c r="K193" s="193"/>
      <c r="L193" s="193"/>
      <c r="M193" s="101" t="str">
        <f t="shared" si="83"/>
        <v/>
      </c>
      <c r="N193" s="101" t="str">
        <f t="shared" si="84"/>
        <v/>
      </c>
      <c r="O193" s="237" t="str">
        <f>IFERROR(VLOOKUP($C193,'General Details'!$C$41:$H$117,MATCH('Envelope Details'!$O$15,OpeningDetails[[#Headers],[Name]:[Glass height (m)]],0),0),"")</f>
        <v/>
      </c>
      <c r="P193" s="101" t="str">
        <f>IFERROR(VLOOKUP($C193,'General Details'!$C$41:$H$117,MATCH('Envelope Details'!$P$15,OpeningDetails[[#Headers],[Name]:[Glass height (m)]],0),0),"")</f>
        <v/>
      </c>
      <c r="Q193" s="101" t="str">
        <f t="shared" si="85"/>
        <v/>
      </c>
      <c r="R193" s="238" t="str">
        <f t="shared" si="86"/>
        <v/>
      </c>
      <c r="S193" s="101" t="str">
        <f t="shared" si="87"/>
        <v/>
      </c>
      <c r="T193" s="238" t="str">
        <f t="shared" si="88"/>
        <v/>
      </c>
    </row>
    <row r="194" spans="2:20" ht="15.6" x14ac:dyDescent="0.3">
      <c r="B194" s="194"/>
      <c r="C194" s="192"/>
      <c r="D194" s="193"/>
      <c r="E194" s="36" t="str">
        <f>IFERROR(VLOOKUP($C194,'General Details'!$C$41:$H$117,MATCH('Envelope Details'!$E$15,OpeningDetails[[#Headers],[Name]:[Glass height (m)]],0),0),"")</f>
        <v/>
      </c>
      <c r="F194" s="36" t="str">
        <f>IFERROR(VLOOKUP($C194,'General Details'!$C$41:$H$117,MATCH('Envelope Details'!$F$15,OpeningDetails[[#Headers],[Name]:[Glass height (m)]],0),0),"")</f>
        <v/>
      </c>
      <c r="G194" s="193"/>
      <c r="H194" s="193"/>
      <c r="I194" s="193"/>
      <c r="J194" s="193"/>
      <c r="K194" s="193"/>
      <c r="L194" s="193"/>
      <c r="M194" s="101" t="str">
        <f t="shared" si="83"/>
        <v/>
      </c>
      <c r="N194" s="101" t="str">
        <f t="shared" si="84"/>
        <v/>
      </c>
      <c r="O194" s="237" t="str">
        <f>IFERROR(VLOOKUP($C194,'General Details'!$C$41:$H$117,MATCH('Envelope Details'!$O$15,OpeningDetails[[#Headers],[Name]:[Glass height (m)]],0),0),"")</f>
        <v/>
      </c>
      <c r="P194" s="101" t="str">
        <f>IFERROR(VLOOKUP($C194,'General Details'!$C$41:$H$117,MATCH('Envelope Details'!$P$15,OpeningDetails[[#Headers],[Name]:[Glass height (m)]],0),0),"")</f>
        <v/>
      </c>
      <c r="Q194" s="101" t="str">
        <f t="shared" si="85"/>
        <v/>
      </c>
      <c r="R194" s="238" t="str">
        <f t="shared" si="86"/>
        <v/>
      </c>
      <c r="S194" s="101" t="str">
        <f t="shared" si="87"/>
        <v/>
      </c>
      <c r="T194" s="238" t="str">
        <f t="shared" si="88"/>
        <v/>
      </c>
    </row>
    <row r="195" spans="2:20" ht="16.8" customHeight="1" x14ac:dyDescent="0.3">
      <c r="B195" s="194"/>
      <c r="C195" s="192"/>
      <c r="D195" s="193"/>
      <c r="E195" s="36" t="str">
        <f>IFERROR(VLOOKUP($C195,'General Details'!$C$41:$H$117,MATCH('Envelope Details'!$E$15,OpeningDetails[[#Headers],[Name]:[Glass height (m)]],0),0),"")</f>
        <v/>
      </c>
      <c r="F195" s="36" t="str">
        <f>IFERROR(VLOOKUP($C195,'General Details'!$C$41:$H$117,MATCH('Envelope Details'!$F$15,OpeningDetails[[#Headers],[Name]:[Glass height (m)]],0),0),"")</f>
        <v/>
      </c>
      <c r="G195" s="193"/>
      <c r="H195" s="193"/>
      <c r="I195" s="193"/>
      <c r="J195" s="193"/>
      <c r="K195" s="193"/>
      <c r="L195" s="193"/>
      <c r="M195" s="101" t="str">
        <f t="shared" si="83"/>
        <v/>
      </c>
      <c r="N195" s="101" t="str">
        <f t="shared" si="84"/>
        <v/>
      </c>
      <c r="O195" s="237" t="str">
        <f>IFERROR(VLOOKUP($C195,'General Details'!$C$41:$H$117,MATCH('Envelope Details'!$O$15,OpeningDetails[[#Headers],[Name]:[Glass height (m)]],0),0),"")</f>
        <v/>
      </c>
      <c r="P195" s="101" t="str">
        <f>IFERROR(VLOOKUP($C195,'General Details'!$C$41:$H$117,MATCH('Envelope Details'!$P$15,OpeningDetails[[#Headers],[Name]:[Glass height (m)]],0),0),"")</f>
        <v/>
      </c>
      <c r="Q195" s="101" t="str">
        <f t="shared" si="85"/>
        <v/>
      </c>
      <c r="R195" s="238" t="str">
        <f t="shared" si="86"/>
        <v/>
      </c>
      <c r="S195" s="101" t="str">
        <f t="shared" si="87"/>
        <v/>
      </c>
      <c r="T195" s="238" t="str">
        <f t="shared" si="88"/>
        <v/>
      </c>
    </row>
    <row r="196" spans="2:20" ht="15.6" x14ac:dyDescent="0.3">
      <c r="B196" s="194"/>
      <c r="C196" s="192"/>
      <c r="D196" s="193"/>
      <c r="E196" s="36" t="str">
        <f>IFERROR(VLOOKUP($C196,'General Details'!$C$41:$H$117,MATCH('Envelope Details'!$E$15,OpeningDetails[[#Headers],[Name]:[Glass height (m)]],0),0),"")</f>
        <v/>
      </c>
      <c r="F196" s="36" t="str">
        <f>IFERROR(VLOOKUP($C196,'General Details'!$C$41:$H$117,MATCH('Envelope Details'!$F$15,OpeningDetails[[#Headers],[Name]:[Glass height (m)]],0),0),"")</f>
        <v/>
      </c>
      <c r="G196" s="193"/>
      <c r="H196" s="193"/>
      <c r="I196" s="193"/>
      <c r="J196" s="193"/>
      <c r="K196" s="193"/>
      <c r="L196" s="193"/>
      <c r="M196" s="101" t="str">
        <f t="shared" si="77"/>
        <v/>
      </c>
      <c r="N196" s="101" t="str">
        <f t="shared" si="78"/>
        <v/>
      </c>
      <c r="O196" s="237" t="str">
        <f>IFERROR(VLOOKUP($C196,'General Details'!$C$41:$H$117,MATCH('Envelope Details'!$O$15,OpeningDetails[[#Headers],[Name]:[Glass height (m)]],0),0),"")</f>
        <v/>
      </c>
      <c r="P196" s="101" t="str">
        <f>IFERROR(VLOOKUP($C196,'General Details'!$C$41:$H$117,MATCH('Envelope Details'!$P$15,OpeningDetails[[#Headers],[Name]:[Glass height (m)]],0),0),"")</f>
        <v/>
      </c>
      <c r="Q196" s="101" t="str">
        <f t="shared" si="79"/>
        <v/>
      </c>
      <c r="R196" s="238" t="str">
        <f t="shared" si="80"/>
        <v/>
      </c>
      <c r="S196" s="101" t="str">
        <f t="shared" si="81"/>
        <v/>
      </c>
      <c r="T196" s="238" t="str">
        <f t="shared" si="82"/>
        <v/>
      </c>
    </row>
    <row r="197" spans="2:20" ht="15.6" x14ac:dyDescent="0.3">
      <c r="B197" s="194"/>
      <c r="C197" s="192"/>
      <c r="D197" s="193"/>
      <c r="E197" s="36" t="str">
        <f>IFERROR(VLOOKUP($C197,'General Details'!$C$41:$H$117,MATCH('Envelope Details'!$E$15,OpeningDetails[[#Headers],[Name]:[Glass height (m)]],0),0),"")</f>
        <v/>
      </c>
      <c r="F197" s="36" t="str">
        <f>IFERROR(VLOOKUP($C197,'General Details'!$C$41:$H$117,MATCH('Envelope Details'!$F$15,OpeningDetails[[#Headers],[Name]:[Glass height (m)]],0),0),"")</f>
        <v/>
      </c>
      <c r="G197" s="193"/>
      <c r="H197" s="193"/>
      <c r="I197" s="193"/>
      <c r="J197" s="193"/>
      <c r="K197" s="193"/>
      <c r="L197" s="193"/>
      <c r="M197" s="101" t="str">
        <f t="shared" si="77"/>
        <v/>
      </c>
      <c r="N197" s="101" t="str">
        <f t="shared" si="78"/>
        <v/>
      </c>
      <c r="O197" s="237" t="str">
        <f>IFERROR(VLOOKUP($C197,'General Details'!$C$41:$H$117,MATCH('Envelope Details'!$O$15,OpeningDetails[[#Headers],[Name]:[Glass height (m)]],0),0),"")</f>
        <v/>
      </c>
      <c r="P197" s="101" t="str">
        <f>IFERROR(VLOOKUP($C197,'General Details'!$C$41:$H$117,MATCH('Envelope Details'!$P$15,OpeningDetails[[#Headers],[Name]:[Glass height (m)]],0),0),"")</f>
        <v/>
      </c>
      <c r="Q197" s="101" t="str">
        <f t="shared" si="79"/>
        <v/>
      </c>
      <c r="R197" s="238" t="str">
        <f t="shared" si="80"/>
        <v/>
      </c>
      <c r="S197" s="101" t="str">
        <f t="shared" si="81"/>
        <v/>
      </c>
      <c r="T197" s="238" t="str">
        <f t="shared" si="82"/>
        <v/>
      </c>
    </row>
    <row r="198" spans="2:20" ht="15.6" x14ac:dyDescent="0.3">
      <c r="B198" s="194"/>
      <c r="C198" s="192"/>
      <c r="D198" s="193"/>
      <c r="E198" s="36" t="str">
        <f>IFERROR(VLOOKUP($C198,'General Details'!$C$41:$H$117,MATCH('Envelope Details'!$E$15,OpeningDetails[[#Headers],[Name]:[Glass height (m)]],0),0),"")</f>
        <v/>
      </c>
      <c r="F198" s="36" t="str">
        <f>IFERROR(VLOOKUP($C198,'General Details'!$C$41:$H$117,MATCH('Envelope Details'!$F$15,OpeningDetails[[#Headers],[Name]:[Glass height (m)]],0),0),"")</f>
        <v/>
      </c>
      <c r="G198" s="193"/>
      <c r="H198" s="193"/>
      <c r="I198" s="193"/>
      <c r="J198" s="193"/>
      <c r="K198" s="193"/>
      <c r="L198" s="193"/>
      <c r="M198" s="101" t="str">
        <f t="shared" ref="M198:M205" si="101">IFERROR(E198*F198,"")</f>
        <v/>
      </c>
      <c r="N198" s="101" t="str">
        <f t="shared" ref="N198:N205" si="102">IFERROR(M198*D198,"")</f>
        <v/>
      </c>
      <c r="O198" s="237" t="str">
        <f>IFERROR(VLOOKUP($C198,'General Details'!$C$41:$H$117,MATCH('Envelope Details'!$O$15,OpeningDetails[[#Headers],[Name]:[Glass height (m)]],0),0),"")</f>
        <v/>
      </c>
      <c r="P198" s="101" t="str">
        <f>IFERROR(VLOOKUP($C198,'General Details'!$C$41:$H$117,MATCH('Envelope Details'!$P$15,OpeningDetails[[#Headers],[Name]:[Glass height (m)]],0),0),"")</f>
        <v/>
      </c>
      <c r="Q198" s="101" t="str">
        <f t="shared" ref="Q198:Q205" si="103">IFERROR(O198*P198,"")</f>
        <v/>
      </c>
      <c r="R198" s="238" t="str">
        <f t="shared" ref="R198:R205" si="104">IFERROR(Q198*D198,"")</f>
        <v/>
      </c>
      <c r="S198" s="101" t="str">
        <f t="shared" ref="S198:S205" si="105">IFERROR(M198-Q198,"")</f>
        <v/>
      </c>
      <c r="T198" s="238" t="str">
        <f t="shared" ref="T198:T205" si="106">IFERROR(N198-R198,"")</f>
        <v/>
      </c>
    </row>
    <row r="199" spans="2:20" ht="15.6" x14ac:dyDescent="0.3">
      <c r="B199" s="194"/>
      <c r="C199" s="192"/>
      <c r="D199" s="193"/>
      <c r="E199" s="36" t="str">
        <f>IFERROR(VLOOKUP($C199,'General Details'!$C$41:$H$117,MATCH('Envelope Details'!$E$15,OpeningDetails[[#Headers],[Name]:[Glass height (m)]],0),0),"")</f>
        <v/>
      </c>
      <c r="F199" s="36" t="str">
        <f>IFERROR(VLOOKUP($C199,'General Details'!$C$41:$H$117,MATCH('Envelope Details'!$F$15,OpeningDetails[[#Headers],[Name]:[Glass height (m)]],0),0),"")</f>
        <v/>
      </c>
      <c r="G199" s="193"/>
      <c r="H199" s="193"/>
      <c r="I199" s="193"/>
      <c r="J199" s="193"/>
      <c r="K199" s="193"/>
      <c r="L199" s="193"/>
      <c r="M199" s="101" t="str">
        <f t="shared" si="101"/>
        <v/>
      </c>
      <c r="N199" s="101" t="str">
        <f t="shared" si="102"/>
        <v/>
      </c>
      <c r="O199" s="237" t="str">
        <f>IFERROR(VLOOKUP($C199,'General Details'!$C$41:$H$117,MATCH('Envelope Details'!$O$15,OpeningDetails[[#Headers],[Name]:[Glass height (m)]],0),0),"")</f>
        <v/>
      </c>
      <c r="P199" s="101" t="str">
        <f>IFERROR(VLOOKUP($C199,'General Details'!$C$41:$H$117,MATCH('Envelope Details'!$P$15,OpeningDetails[[#Headers],[Name]:[Glass height (m)]],0),0),"")</f>
        <v/>
      </c>
      <c r="Q199" s="101" t="str">
        <f t="shared" si="103"/>
        <v/>
      </c>
      <c r="R199" s="238" t="str">
        <f t="shared" si="104"/>
        <v/>
      </c>
      <c r="S199" s="101" t="str">
        <f t="shared" si="105"/>
        <v/>
      </c>
      <c r="T199" s="238" t="str">
        <f t="shared" si="106"/>
        <v/>
      </c>
    </row>
    <row r="200" spans="2:20" ht="15.6" x14ac:dyDescent="0.3">
      <c r="B200" s="194"/>
      <c r="C200" s="192"/>
      <c r="D200" s="193"/>
      <c r="E200" s="36" t="str">
        <f>IFERROR(VLOOKUP($C200,'General Details'!$C$41:$H$117,MATCH('Envelope Details'!$E$15,OpeningDetails[[#Headers],[Name]:[Glass height (m)]],0),0),"")</f>
        <v/>
      </c>
      <c r="F200" s="36" t="str">
        <f>IFERROR(VLOOKUP($C200,'General Details'!$C$41:$H$117,MATCH('Envelope Details'!$F$15,OpeningDetails[[#Headers],[Name]:[Glass height (m)]],0),0),"")</f>
        <v/>
      </c>
      <c r="G200" s="193"/>
      <c r="H200" s="193"/>
      <c r="I200" s="193"/>
      <c r="J200" s="193"/>
      <c r="K200" s="193"/>
      <c r="L200" s="193"/>
      <c r="M200" s="101" t="str">
        <f t="shared" si="101"/>
        <v/>
      </c>
      <c r="N200" s="101" t="str">
        <f t="shared" si="102"/>
        <v/>
      </c>
      <c r="O200" s="237" t="str">
        <f>IFERROR(VLOOKUP($C200,'General Details'!$C$41:$H$117,MATCH('Envelope Details'!$O$15,OpeningDetails[[#Headers],[Name]:[Glass height (m)]],0),0),"")</f>
        <v/>
      </c>
      <c r="P200" s="101" t="str">
        <f>IFERROR(VLOOKUP($C200,'General Details'!$C$41:$H$117,MATCH('Envelope Details'!$P$15,OpeningDetails[[#Headers],[Name]:[Glass height (m)]],0),0),"")</f>
        <v/>
      </c>
      <c r="Q200" s="101" t="str">
        <f t="shared" si="103"/>
        <v/>
      </c>
      <c r="R200" s="238" t="str">
        <f t="shared" si="104"/>
        <v/>
      </c>
      <c r="S200" s="101" t="str">
        <f t="shared" si="105"/>
        <v/>
      </c>
      <c r="T200" s="238" t="str">
        <f t="shared" si="106"/>
        <v/>
      </c>
    </row>
    <row r="201" spans="2:20" ht="15.6" x14ac:dyDescent="0.3">
      <c r="B201" s="194"/>
      <c r="C201" s="192"/>
      <c r="D201" s="193"/>
      <c r="E201" s="36" t="str">
        <f>IFERROR(VLOOKUP($C201,'General Details'!$C$41:$H$117,MATCH('Envelope Details'!$E$15,OpeningDetails[[#Headers],[Name]:[Glass height (m)]],0),0),"")</f>
        <v/>
      </c>
      <c r="F201" s="36" t="str">
        <f>IFERROR(VLOOKUP($C201,'General Details'!$C$41:$H$117,MATCH('Envelope Details'!$F$15,OpeningDetails[[#Headers],[Name]:[Glass height (m)]],0),0),"")</f>
        <v/>
      </c>
      <c r="G201" s="193"/>
      <c r="H201" s="193"/>
      <c r="I201" s="193"/>
      <c r="J201" s="193"/>
      <c r="K201" s="193"/>
      <c r="L201" s="193"/>
      <c r="M201" s="101" t="str">
        <f>IFERROR(E201*F201,"")</f>
        <v/>
      </c>
      <c r="N201" s="101" t="str">
        <f>IFERROR(M201*D201,"")</f>
        <v/>
      </c>
      <c r="O201" s="237" t="str">
        <f>IFERROR(VLOOKUP($C201,'General Details'!$C$41:$H$117,MATCH('Envelope Details'!$O$15,OpeningDetails[[#Headers],[Name]:[Glass height (m)]],0),0),"")</f>
        <v/>
      </c>
      <c r="P201" s="101" t="str">
        <f>IFERROR(VLOOKUP($C201,'General Details'!$C$41:$H$117,MATCH('Envelope Details'!$P$15,OpeningDetails[[#Headers],[Name]:[Glass height (m)]],0),0),"")</f>
        <v/>
      </c>
      <c r="Q201" s="101" t="str">
        <f>IFERROR(O201*P201,"")</f>
        <v/>
      </c>
      <c r="R201" s="238" t="str">
        <f>IFERROR(Q201*D201,"")</f>
        <v/>
      </c>
      <c r="S201" s="101" t="str">
        <f>IFERROR(M201-Q201,"")</f>
        <v/>
      </c>
      <c r="T201" s="238" t="str">
        <f>IFERROR(N201-R201,"")</f>
        <v/>
      </c>
    </row>
    <row r="202" spans="2:20" ht="15.6" x14ac:dyDescent="0.3">
      <c r="B202" s="194"/>
      <c r="C202" s="192"/>
      <c r="D202" s="193"/>
      <c r="E202" s="36" t="str">
        <f>IFERROR(VLOOKUP($C202,'General Details'!$C$41:$H$117,MATCH('Envelope Details'!$E$15,OpeningDetails[[#Headers],[Name]:[Glass height (m)]],0),0),"")</f>
        <v/>
      </c>
      <c r="F202" s="36" t="str">
        <f>IFERROR(VLOOKUP($C202,'General Details'!$C$41:$H$117,MATCH('Envelope Details'!$F$15,OpeningDetails[[#Headers],[Name]:[Glass height (m)]],0),0),"")</f>
        <v/>
      </c>
      <c r="G202" s="193"/>
      <c r="H202" s="193"/>
      <c r="I202" s="193"/>
      <c r="J202" s="193"/>
      <c r="K202" s="193"/>
      <c r="L202" s="193"/>
      <c r="M202" s="101" t="str">
        <f t="shared" si="101"/>
        <v/>
      </c>
      <c r="N202" s="101" t="str">
        <f t="shared" si="102"/>
        <v/>
      </c>
      <c r="O202" s="237" t="str">
        <f>IFERROR(VLOOKUP($C202,'General Details'!$C$41:$H$117,MATCH('Envelope Details'!$O$15,OpeningDetails[[#Headers],[Name]:[Glass height (m)]],0),0),"")</f>
        <v/>
      </c>
      <c r="P202" s="101" t="str">
        <f>IFERROR(VLOOKUP($C202,'General Details'!$C$41:$H$117,MATCH('Envelope Details'!$P$15,OpeningDetails[[#Headers],[Name]:[Glass height (m)]],0),0),"")</f>
        <v/>
      </c>
      <c r="Q202" s="101" t="str">
        <f t="shared" si="103"/>
        <v/>
      </c>
      <c r="R202" s="238" t="str">
        <f t="shared" si="104"/>
        <v/>
      </c>
      <c r="S202" s="101" t="str">
        <f t="shared" si="105"/>
        <v/>
      </c>
      <c r="T202" s="238" t="str">
        <f t="shared" si="106"/>
        <v/>
      </c>
    </row>
    <row r="203" spans="2:20" ht="15.6" x14ac:dyDescent="0.3">
      <c r="B203" s="194"/>
      <c r="C203" s="192"/>
      <c r="D203" s="193"/>
      <c r="E203" s="36" t="str">
        <f>IFERROR(VLOOKUP($C203,'General Details'!$C$41:$H$117,MATCH('Envelope Details'!$E$15,OpeningDetails[[#Headers],[Name]:[Glass height (m)]],0),0),"")</f>
        <v/>
      </c>
      <c r="F203" s="36" t="str">
        <f>IFERROR(VLOOKUP($C203,'General Details'!$C$41:$H$117,MATCH('Envelope Details'!$F$15,OpeningDetails[[#Headers],[Name]:[Glass height (m)]],0),0),"")</f>
        <v/>
      </c>
      <c r="G203" s="193"/>
      <c r="H203" s="193"/>
      <c r="I203" s="193"/>
      <c r="J203" s="193"/>
      <c r="K203" s="193"/>
      <c r="L203" s="193"/>
      <c r="M203" s="101" t="str">
        <f t="shared" si="101"/>
        <v/>
      </c>
      <c r="N203" s="101" t="str">
        <f t="shared" si="102"/>
        <v/>
      </c>
      <c r="O203" s="237" t="str">
        <f>IFERROR(VLOOKUP($C203,'General Details'!$C$41:$H$117,MATCH('Envelope Details'!$O$15,OpeningDetails[[#Headers],[Name]:[Glass height (m)]],0),0),"")</f>
        <v/>
      </c>
      <c r="P203" s="101" t="str">
        <f>IFERROR(VLOOKUP($C203,'General Details'!$C$41:$H$117,MATCH('Envelope Details'!$P$15,OpeningDetails[[#Headers],[Name]:[Glass height (m)]],0),0),"")</f>
        <v/>
      </c>
      <c r="Q203" s="101" t="str">
        <f t="shared" si="103"/>
        <v/>
      </c>
      <c r="R203" s="238" t="str">
        <f t="shared" si="104"/>
        <v/>
      </c>
      <c r="S203" s="101" t="str">
        <f t="shared" si="105"/>
        <v/>
      </c>
      <c r="T203" s="238" t="str">
        <f t="shared" si="106"/>
        <v/>
      </c>
    </row>
    <row r="204" spans="2:20" ht="15.6" x14ac:dyDescent="0.3">
      <c r="B204" s="194"/>
      <c r="C204" s="192"/>
      <c r="D204" s="193"/>
      <c r="E204" s="36" t="str">
        <f>IFERROR(VLOOKUP($C204,'General Details'!$C$41:$H$117,MATCH('Envelope Details'!$E$15,OpeningDetails[[#Headers],[Name]:[Glass height (m)]],0),0),"")</f>
        <v/>
      </c>
      <c r="F204" s="36" t="str">
        <f>IFERROR(VLOOKUP($C204,'General Details'!$C$41:$H$117,MATCH('Envelope Details'!$F$15,OpeningDetails[[#Headers],[Name]:[Glass height (m)]],0),0),"")</f>
        <v/>
      </c>
      <c r="G204" s="193"/>
      <c r="H204" s="193"/>
      <c r="I204" s="193"/>
      <c r="J204" s="193"/>
      <c r="K204" s="193"/>
      <c r="L204" s="193"/>
      <c r="M204" s="101" t="str">
        <f t="shared" si="101"/>
        <v/>
      </c>
      <c r="N204" s="101" t="str">
        <f t="shared" si="102"/>
        <v/>
      </c>
      <c r="O204" s="237" t="str">
        <f>IFERROR(VLOOKUP($C204,'General Details'!$C$41:$H$117,MATCH('Envelope Details'!$O$15,OpeningDetails[[#Headers],[Name]:[Glass height (m)]],0),0),"")</f>
        <v/>
      </c>
      <c r="P204" s="101" t="str">
        <f>IFERROR(VLOOKUP($C204,'General Details'!$C$41:$H$117,MATCH('Envelope Details'!$P$15,OpeningDetails[[#Headers],[Name]:[Glass height (m)]],0),0),"")</f>
        <v/>
      </c>
      <c r="Q204" s="101" t="str">
        <f t="shared" si="103"/>
        <v/>
      </c>
      <c r="R204" s="238" t="str">
        <f t="shared" si="104"/>
        <v/>
      </c>
      <c r="S204" s="101" t="str">
        <f t="shared" si="105"/>
        <v/>
      </c>
      <c r="T204" s="238" t="str">
        <f t="shared" si="106"/>
        <v/>
      </c>
    </row>
    <row r="205" spans="2:20" ht="15.6" x14ac:dyDescent="0.3">
      <c r="B205" s="194"/>
      <c r="C205" s="192"/>
      <c r="D205" s="193"/>
      <c r="E205" s="36" t="str">
        <f>IFERROR(VLOOKUP($C205,'General Details'!$C$41:$H$117,MATCH('Envelope Details'!$E$15,OpeningDetails[[#Headers],[Name]:[Glass height (m)]],0),0),"")</f>
        <v/>
      </c>
      <c r="F205" s="36" t="str">
        <f>IFERROR(VLOOKUP($C205,'General Details'!$C$41:$H$117,MATCH('Envelope Details'!$F$15,OpeningDetails[[#Headers],[Name]:[Glass height (m)]],0),0),"")</f>
        <v/>
      </c>
      <c r="G205" s="193"/>
      <c r="H205" s="193"/>
      <c r="I205" s="193"/>
      <c r="J205" s="193"/>
      <c r="K205" s="193"/>
      <c r="L205" s="193"/>
      <c r="M205" s="101" t="str">
        <f t="shared" si="101"/>
        <v/>
      </c>
      <c r="N205" s="101" t="str">
        <f t="shared" si="102"/>
        <v/>
      </c>
      <c r="O205" s="237" t="str">
        <f>IFERROR(VLOOKUP($C205,'General Details'!$C$41:$H$117,MATCH('Envelope Details'!$O$15,OpeningDetails[[#Headers],[Name]:[Glass height (m)]],0),0),"")</f>
        <v/>
      </c>
      <c r="P205" s="101" t="str">
        <f>IFERROR(VLOOKUP($C205,'General Details'!$C$41:$H$117,MATCH('Envelope Details'!$P$15,OpeningDetails[[#Headers],[Name]:[Glass height (m)]],0),0),"")</f>
        <v/>
      </c>
      <c r="Q205" s="101" t="str">
        <f t="shared" si="103"/>
        <v/>
      </c>
      <c r="R205" s="238" t="str">
        <f t="shared" si="104"/>
        <v/>
      </c>
      <c r="S205" s="101" t="str">
        <f t="shared" si="105"/>
        <v/>
      </c>
      <c r="T205" s="238" t="str">
        <f t="shared" si="106"/>
        <v/>
      </c>
    </row>
    <row r="206" spans="2:20" ht="15.6" x14ac:dyDescent="0.3">
      <c r="B206" s="194"/>
      <c r="C206" s="192"/>
      <c r="D206" s="193"/>
      <c r="E206" s="36" t="str">
        <f>IFERROR(VLOOKUP($C206,'General Details'!$C$41:$H$117,MATCH('Envelope Details'!$E$15,OpeningDetails[[#Headers],[Name]:[Glass height (m)]],0),0),"")</f>
        <v/>
      </c>
      <c r="F206" s="36" t="str">
        <f>IFERROR(VLOOKUP($C206,'General Details'!$C$41:$H$117,MATCH('Envelope Details'!$F$15,OpeningDetails[[#Headers],[Name]:[Glass height (m)]],0),0),"")</f>
        <v/>
      </c>
      <c r="G206" s="193"/>
      <c r="H206" s="193"/>
      <c r="I206" s="193"/>
      <c r="J206" s="193"/>
      <c r="K206" s="193"/>
      <c r="L206" s="193"/>
      <c r="M206" s="101" t="str">
        <f>IFERROR(E206*F206,"")</f>
        <v/>
      </c>
      <c r="N206" s="101" t="str">
        <f>IFERROR(M206*D206,"")</f>
        <v/>
      </c>
      <c r="O206" s="237" t="str">
        <f>IFERROR(VLOOKUP($C206,'General Details'!$C$41:$H$117,MATCH('Envelope Details'!$O$15,OpeningDetails[[#Headers],[Name]:[Glass height (m)]],0),0),"")</f>
        <v/>
      </c>
      <c r="P206" s="101" t="str">
        <f>IFERROR(VLOOKUP($C206,'General Details'!$C$41:$H$117,MATCH('Envelope Details'!$P$15,OpeningDetails[[#Headers],[Name]:[Glass height (m)]],0),0),"")</f>
        <v/>
      </c>
      <c r="Q206" s="101" t="str">
        <f>IFERROR(O206*P206,"")</f>
        <v/>
      </c>
      <c r="R206" s="238" t="str">
        <f>IFERROR(Q206*D206,"")</f>
        <v/>
      </c>
      <c r="S206" s="101" t="str">
        <f>IFERROR(M206-Q206,"")</f>
        <v/>
      </c>
      <c r="T206" s="238" t="str">
        <f>IFERROR(N206-R206,"")</f>
        <v/>
      </c>
    </row>
    <row r="207" spans="2:20" ht="15.6" x14ac:dyDescent="0.3">
      <c r="B207" s="194"/>
      <c r="C207" s="192"/>
      <c r="D207" s="193"/>
      <c r="E207" s="36" t="str">
        <f>IFERROR(VLOOKUP($C207,'General Details'!$C$41:$H$117,MATCH('Envelope Details'!$E$15,OpeningDetails[[#Headers],[Name]:[Glass height (m)]],0),0),"")</f>
        <v/>
      </c>
      <c r="F207" s="36" t="str">
        <f>IFERROR(VLOOKUP($C207,'General Details'!$C$41:$H$117,MATCH('Envelope Details'!$F$15,OpeningDetails[[#Headers],[Name]:[Glass height (m)]],0),0),"")</f>
        <v/>
      </c>
      <c r="G207" s="193"/>
      <c r="H207" s="193"/>
      <c r="I207" s="193"/>
      <c r="J207" s="193"/>
      <c r="K207" s="193"/>
      <c r="L207" s="193"/>
      <c r="M207" s="101" t="str">
        <f>IFERROR(E207*F207,"")</f>
        <v/>
      </c>
      <c r="N207" s="101" t="str">
        <f>IFERROR(M207*D207,"")</f>
        <v/>
      </c>
      <c r="O207" s="237" t="str">
        <f>IFERROR(VLOOKUP($C207,'General Details'!$C$41:$H$117,MATCH('Envelope Details'!$O$15,OpeningDetails[[#Headers],[Name]:[Glass height (m)]],0),0),"")</f>
        <v/>
      </c>
      <c r="P207" s="101" t="str">
        <f>IFERROR(VLOOKUP($C207,'General Details'!$C$41:$H$117,MATCH('Envelope Details'!$P$15,OpeningDetails[[#Headers],[Name]:[Glass height (m)]],0),0),"")</f>
        <v/>
      </c>
      <c r="Q207" s="101" t="str">
        <f>IFERROR(O207*P207,"")</f>
        <v/>
      </c>
      <c r="R207" s="238" t="str">
        <f>IFERROR(Q207*D207,"")</f>
        <v/>
      </c>
      <c r="S207" s="101" t="str">
        <f>IFERROR(M207-Q207,"")</f>
        <v/>
      </c>
      <c r="T207" s="238" t="str">
        <f>IFERROR(N207-R207,"")</f>
        <v/>
      </c>
    </row>
    <row r="208" spans="2:20" ht="15.6" x14ac:dyDescent="0.3">
      <c r="B208" s="194"/>
      <c r="C208" s="192"/>
      <c r="D208" s="193"/>
      <c r="E208" s="36" t="str">
        <f>IFERROR(VLOOKUP($C208,'General Details'!$C$41:$H$117,MATCH('Envelope Details'!$E$15,OpeningDetails[[#Headers],[Name]:[Glass height (m)]],0),0),"")</f>
        <v/>
      </c>
      <c r="F208" s="36" t="str">
        <f>IFERROR(VLOOKUP($C208,'General Details'!$C$41:$H$117,MATCH('Envelope Details'!$F$15,OpeningDetails[[#Headers],[Name]:[Glass height (m)]],0),0),"")</f>
        <v/>
      </c>
      <c r="G208" s="193"/>
      <c r="H208" s="193"/>
      <c r="I208" s="193"/>
      <c r="J208" s="193"/>
      <c r="K208" s="193"/>
      <c r="L208" s="193"/>
      <c r="M208" s="101" t="str">
        <f t="shared" ref="M208:M212" si="107">IFERROR(E208*F208,"")</f>
        <v/>
      </c>
      <c r="N208" s="101" t="str">
        <f t="shared" ref="N208:N212" si="108">IFERROR(M208*D208,"")</f>
        <v/>
      </c>
      <c r="O208" s="237" t="str">
        <f>IFERROR(VLOOKUP($C208,'General Details'!$C$41:$H$117,MATCH('Envelope Details'!$O$15,OpeningDetails[[#Headers],[Name]:[Glass height (m)]],0),0),"")</f>
        <v/>
      </c>
      <c r="P208" s="101" t="str">
        <f>IFERROR(VLOOKUP($C208,'General Details'!$C$41:$H$117,MATCH('Envelope Details'!$P$15,OpeningDetails[[#Headers],[Name]:[Glass height (m)]],0),0),"")</f>
        <v/>
      </c>
      <c r="Q208" s="101" t="str">
        <f t="shared" ref="Q208:Q212" si="109">IFERROR(O208*P208,"")</f>
        <v/>
      </c>
      <c r="R208" s="238" t="str">
        <f t="shared" ref="R208:R212" si="110">IFERROR(Q208*D208,"")</f>
        <v/>
      </c>
      <c r="S208" s="101" t="str">
        <f t="shared" ref="S208:S212" si="111">IFERROR(M208-Q208,"")</f>
        <v/>
      </c>
      <c r="T208" s="238" t="str">
        <f t="shared" ref="T208:T212" si="112">IFERROR(N208-R208,"")</f>
        <v/>
      </c>
    </row>
    <row r="209" spans="2:20" ht="15.6" x14ac:dyDescent="0.3">
      <c r="B209" s="194"/>
      <c r="C209" s="192"/>
      <c r="D209" s="193"/>
      <c r="E209" s="36" t="str">
        <f>IFERROR(VLOOKUP($C209,'General Details'!$C$41:$H$117,MATCH('Envelope Details'!$E$15,OpeningDetails[[#Headers],[Name]:[Glass height (m)]],0),0),"")</f>
        <v/>
      </c>
      <c r="F209" s="36" t="str">
        <f>IFERROR(VLOOKUP($C209,'General Details'!$C$41:$H$117,MATCH('Envelope Details'!$F$15,OpeningDetails[[#Headers],[Name]:[Glass height (m)]],0),0),"")</f>
        <v/>
      </c>
      <c r="G209" s="193"/>
      <c r="H209" s="193"/>
      <c r="I209" s="193"/>
      <c r="J209" s="193"/>
      <c r="K209" s="193"/>
      <c r="L209" s="193"/>
      <c r="M209" s="101" t="str">
        <f t="shared" si="107"/>
        <v/>
      </c>
      <c r="N209" s="101" t="str">
        <f t="shared" si="108"/>
        <v/>
      </c>
      <c r="O209" s="237" t="str">
        <f>IFERROR(VLOOKUP($C209,'General Details'!$C$41:$H$117,MATCH('Envelope Details'!$O$15,OpeningDetails[[#Headers],[Name]:[Glass height (m)]],0),0),"")</f>
        <v/>
      </c>
      <c r="P209" s="101" t="str">
        <f>IFERROR(VLOOKUP($C209,'General Details'!$C$41:$H$117,MATCH('Envelope Details'!$P$15,OpeningDetails[[#Headers],[Name]:[Glass height (m)]],0),0),"")</f>
        <v/>
      </c>
      <c r="Q209" s="101" t="str">
        <f t="shared" si="109"/>
        <v/>
      </c>
      <c r="R209" s="238" t="str">
        <f t="shared" si="110"/>
        <v/>
      </c>
      <c r="S209" s="101" t="str">
        <f t="shared" si="111"/>
        <v/>
      </c>
      <c r="T209" s="238" t="str">
        <f t="shared" si="112"/>
        <v/>
      </c>
    </row>
    <row r="210" spans="2:20" ht="15.6" x14ac:dyDescent="0.3">
      <c r="B210" s="194"/>
      <c r="C210" s="192"/>
      <c r="D210" s="193"/>
      <c r="E210" s="36" t="str">
        <f>IFERROR(VLOOKUP($C210,'General Details'!$C$41:$H$117,MATCH('Envelope Details'!$E$15,OpeningDetails[[#Headers],[Name]:[Glass height (m)]],0),0),"")</f>
        <v/>
      </c>
      <c r="F210" s="36" t="str">
        <f>IFERROR(VLOOKUP($C210,'General Details'!$C$41:$H$117,MATCH('Envelope Details'!$F$15,OpeningDetails[[#Headers],[Name]:[Glass height (m)]],0),0),"")</f>
        <v/>
      </c>
      <c r="G210" s="193"/>
      <c r="H210" s="193"/>
      <c r="I210" s="193"/>
      <c r="J210" s="193"/>
      <c r="K210" s="193"/>
      <c r="L210" s="193"/>
      <c r="M210" s="101" t="str">
        <f t="shared" si="107"/>
        <v/>
      </c>
      <c r="N210" s="101" t="str">
        <f t="shared" si="108"/>
        <v/>
      </c>
      <c r="O210" s="237" t="str">
        <f>IFERROR(VLOOKUP($C210,'General Details'!$C$41:$H$117,MATCH('Envelope Details'!$O$15,OpeningDetails[[#Headers],[Name]:[Glass height (m)]],0),0),"")</f>
        <v/>
      </c>
      <c r="P210" s="101" t="str">
        <f>IFERROR(VLOOKUP($C210,'General Details'!$C$41:$H$117,MATCH('Envelope Details'!$P$15,OpeningDetails[[#Headers],[Name]:[Glass height (m)]],0),0),"")</f>
        <v/>
      </c>
      <c r="Q210" s="101" t="str">
        <f t="shared" si="109"/>
        <v/>
      </c>
      <c r="R210" s="238" t="str">
        <f t="shared" si="110"/>
        <v/>
      </c>
      <c r="S210" s="101" t="str">
        <f t="shared" si="111"/>
        <v/>
      </c>
      <c r="T210" s="238" t="str">
        <f t="shared" si="112"/>
        <v/>
      </c>
    </row>
    <row r="211" spans="2:20" ht="15.6" x14ac:dyDescent="0.3">
      <c r="B211" s="194"/>
      <c r="C211" s="192"/>
      <c r="D211" s="193"/>
      <c r="E211" s="36" t="str">
        <f>IFERROR(VLOOKUP($C211,'General Details'!$C$41:$H$117,MATCH('Envelope Details'!$E$15,OpeningDetails[[#Headers],[Name]:[Glass height (m)]],0),0),"")</f>
        <v/>
      </c>
      <c r="F211" s="36" t="str">
        <f>IFERROR(VLOOKUP($C211,'General Details'!$C$41:$H$117,MATCH('Envelope Details'!$F$15,OpeningDetails[[#Headers],[Name]:[Glass height (m)]],0),0),"")</f>
        <v/>
      </c>
      <c r="G211" s="193"/>
      <c r="H211" s="193"/>
      <c r="I211" s="193"/>
      <c r="J211" s="193"/>
      <c r="K211" s="193"/>
      <c r="L211" s="193"/>
      <c r="M211" s="101" t="str">
        <f t="shared" si="107"/>
        <v/>
      </c>
      <c r="N211" s="101" t="str">
        <f t="shared" si="108"/>
        <v/>
      </c>
      <c r="O211" s="237" t="str">
        <f>IFERROR(VLOOKUP($C211,'General Details'!$C$41:$H$117,MATCH('Envelope Details'!$O$15,OpeningDetails[[#Headers],[Name]:[Glass height (m)]],0),0),"")</f>
        <v/>
      </c>
      <c r="P211" s="101" t="str">
        <f>IFERROR(VLOOKUP($C211,'General Details'!$C$41:$H$117,MATCH('Envelope Details'!$P$15,OpeningDetails[[#Headers],[Name]:[Glass height (m)]],0),0),"")</f>
        <v/>
      </c>
      <c r="Q211" s="101" t="str">
        <f t="shared" si="109"/>
        <v/>
      </c>
      <c r="R211" s="238" t="str">
        <f t="shared" si="110"/>
        <v/>
      </c>
      <c r="S211" s="101" t="str">
        <f t="shared" si="111"/>
        <v/>
      </c>
      <c r="T211" s="238" t="str">
        <f t="shared" si="112"/>
        <v/>
      </c>
    </row>
    <row r="212" spans="2:20" ht="15.6" x14ac:dyDescent="0.3">
      <c r="B212" s="194"/>
      <c r="C212" s="192"/>
      <c r="D212" s="193"/>
      <c r="E212" s="36" t="str">
        <f>IFERROR(VLOOKUP($C212,'General Details'!$C$41:$H$117,MATCH('Envelope Details'!$E$15,OpeningDetails[[#Headers],[Name]:[Glass height (m)]],0),0),"")</f>
        <v/>
      </c>
      <c r="F212" s="36" t="str">
        <f>IFERROR(VLOOKUP($C212,'General Details'!$C$41:$H$117,MATCH('Envelope Details'!$F$15,OpeningDetails[[#Headers],[Name]:[Glass height (m)]],0),0),"")</f>
        <v/>
      </c>
      <c r="G212" s="193"/>
      <c r="H212" s="193"/>
      <c r="I212" s="193"/>
      <c r="J212" s="193"/>
      <c r="K212" s="193"/>
      <c r="L212" s="193"/>
      <c r="M212" s="101" t="str">
        <f t="shared" si="107"/>
        <v/>
      </c>
      <c r="N212" s="101" t="str">
        <f t="shared" si="108"/>
        <v/>
      </c>
      <c r="O212" s="237" t="str">
        <f>IFERROR(VLOOKUP($C212,'General Details'!$C$41:$H$117,MATCH('Envelope Details'!$O$15,OpeningDetails[[#Headers],[Name]:[Glass height (m)]],0),0),"")</f>
        <v/>
      </c>
      <c r="P212" s="101" t="str">
        <f>IFERROR(VLOOKUP($C212,'General Details'!$C$41:$H$117,MATCH('Envelope Details'!$P$15,OpeningDetails[[#Headers],[Name]:[Glass height (m)]],0),0),"")</f>
        <v/>
      </c>
      <c r="Q212" s="101" t="str">
        <f t="shared" si="109"/>
        <v/>
      </c>
      <c r="R212" s="238" t="str">
        <f t="shared" si="110"/>
        <v/>
      </c>
      <c r="S212" s="101" t="str">
        <f t="shared" si="111"/>
        <v/>
      </c>
      <c r="T212" s="238" t="str">
        <f t="shared" si="112"/>
        <v/>
      </c>
    </row>
    <row r="213" spans="2:20" ht="15.6" x14ac:dyDescent="0.3">
      <c r="B213" s="194"/>
      <c r="C213" s="192"/>
      <c r="D213" s="193"/>
      <c r="E213" s="36" t="str">
        <f>IFERROR(VLOOKUP($C213,'General Details'!$C$41:$H$117,MATCH('Envelope Details'!$E$15,OpeningDetails[[#Headers],[Name]:[Glass height (m)]],0),0),"")</f>
        <v/>
      </c>
      <c r="F213" s="36" t="str">
        <f>IFERROR(VLOOKUP($C213,'General Details'!$C$41:$H$117,MATCH('Envelope Details'!$F$15,OpeningDetails[[#Headers],[Name]:[Glass height (m)]],0),0),"")</f>
        <v/>
      </c>
      <c r="G213" s="193"/>
      <c r="H213" s="193"/>
      <c r="I213" s="193"/>
      <c r="J213" s="193"/>
      <c r="K213" s="193"/>
      <c r="L213" s="193"/>
      <c r="M213" s="101" t="str">
        <f>IFERROR(E213*F213,"")</f>
        <v/>
      </c>
      <c r="N213" s="101" t="str">
        <f>IFERROR(M213*D213,"")</f>
        <v/>
      </c>
      <c r="O213" s="237" t="str">
        <f>IFERROR(VLOOKUP($C213,'General Details'!$C$41:$H$117,MATCH('Envelope Details'!$O$15,OpeningDetails[[#Headers],[Name]:[Glass height (m)]],0),0),"")</f>
        <v/>
      </c>
      <c r="P213" s="101" t="str">
        <f>IFERROR(VLOOKUP($C213,'General Details'!$C$41:$H$117,MATCH('Envelope Details'!$P$15,OpeningDetails[[#Headers],[Name]:[Glass height (m)]],0),0),"")</f>
        <v/>
      </c>
      <c r="Q213" s="101" t="str">
        <f>IFERROR(O213*P213,"")</f>
        <v/>
      </c>
      <c r="R213" s="238" t="str">
        <f>IFERROR(Q213*D213,"")</f>
        <v/>
      </c>
      <c r="S213" s="101" t="str">
        <f>IFERROR(M213-Q213,"")</f>
        <v/>
      </c>
      <c r="T213" s="238" t="str">
        <f>IFERROR(N213-R213,"")</f>
        <v/>
      </c>
    </row>
    <row r="214" spans="2:20" ht="15.6" x14ac:dyDescent="0.3">
      <c r="B214" s="194"/>
      <c r="C214" s="277"/>
      <c r="D214" s="193"/>
      <c r="E214" s="36" t="str">
        <f>IFERROR(VLOOKUP($C214,'General Details'!$C$41:$H$117,MATCH('Envelope Details'!$E$15,OpeningDetails[[#Headers],[Name]:[Glass height (m)]],0),0),"")</f>
        <v/>
      </c>
      <c r="F214" s="36" t="str">
        <f>IFERROR(VLOOKUP($C214,'General Details'!$C$41:$H$117,MATCH('Envelope Details'!$F$15,OpeningDetails[[#Headers],[Name]:[Glass height (m)]],0),0),"")</f>
        <v/>
      </c>
      <c r="G214" s="193"/>
      <c r="H214" s="193"/>
      <c r="I214" s="193"/>
      <c r="J214" s="193"/>
      <c r="K214" s="193"/>
      <c r="L214" s="193"/>
      <c r="M214" s="101" t="str">
        <f t="shared" si="47"/>
        <v/>
      </c>
      <c r="N214" s="101" t="str">
        <f t="shared" si="48"/>
        <v/>
      </c>
      <c r="O214" s="237" t="str">
        <f>IFERROR(VLOOKUP($C214,'General Details'!$C$41:$H$117,MATCH('Envelope Details'!$O$15,OpeningDetails[[#Headers],[Name]:[Glass height (m)]],0),0),"")</f>
        <v/>
      </c>
      <c r="P214" s="101" t="str">
        <f>IFERROR(VLOOKUP($C214,'General Details'!$C$41:$H$117,MATCH('Envelope Details'!$P$15,OpeningDetails[[#Headers],[Name]:[Glass height (m)]],0),0),"")</f>
        <v/>
      </c>
      <c r="Q214" s="101" t="str">
        <f t="shared" si="49"/>
        <v/>
      </c>
      <c r="R214" s="238" t="str">
        <f t="shared" si="50"/>
        <v/>
      </c>
      <c r="S214" s="101" t="str">
        <f t="shared" si="51"/>
        <v/>
      </c>
      <c r="T214" s="238" t="str">
        <f t="shared" si="52"/>
        <v/>
      </c>
    </row>
    <row r="215" spans="2:20" ht="15.6" x14ac:dyDescent="0.3">
      <c r="B215" s="194"/>
      <c r="C215" s="192"/>
      <c r="D215" s="193"/>
      <c r="E215" s="36" t="str">
        <f>IFERROR(VLOOKUP($C215,'General Details'!$C$41:$H$117,MATCH('Envelope Details'!$E$15,OpeningDetails[[#Headers],[Name]:[Glass height (m)]],0),0),"")</f>
        <v/>
      </c>
      <c r="F215" s="36" t="str">
        <f>IFERROR(VLOOKUP($C215,'General Details'!$C$41:$H$117,MATCH('Envelope Details'!$F$15,OpeningDetails[[#Headers],[Name]:[Glass height (m)]],0),0),"")</f>
        <v/>
      </c>
      <c r="G215" s="193"/>
      <c r="H215" s="193"/>
      <c r="I215" s="193"/>
      <c r="J215" s="193"/>
      <c r="K215" s="193"/>
      <c r="L215" s="193"/>
      <c r="M215" s="101" t="str">
        <f>IFERROR(E215*F215,"")</f>
        <v/>
      </c>
      <c r="N215" s="101" t="str">
        <f>IFERROR(M215*D215,"")</f>
        <v/>
      </c>
      <c r="O215" s="237" t="str">
        <f>IFERROR(VLOOKUP($C215,'General Details'!$C$41:$H$117,MATCH('Envelope Details'!$O$15,OpeningDetails[[#Headers],[Name]:[Glass height (m)]],0),0),"")</f>
        <v/>
      </c>
      <c r="P215" s="101" t="str">
        <f>IFERROR(VLOOKUP($C215,'General Details'!$C$41:$H$117,MATCH('Envelope Details'!$P$15,OpeningDetails[[#Headers],[Name]:[Glass height (m)]],0),0),"")</f>
        <v/>
      </c>
      <c r="Q215" s="101" t="str">
        <f>IFERROR(O215*P215,"")</f>
        <v/>
      </c>
      <c r="R215" s="238" t="str">
        <f>IFERROR(Q215*D215,"")</f>
        <v/>
      </c>
      <c r="S215" s="101" t="str">
        <f>IFERROR(M215-Q215,"")</f>
        <v/>
      </c>
      <c r="T215" s="238" t="str">
        <f>IFERROR(N215-R215,"")</f>
        <v/>
      </c>
    </row>
    <row r="216" spans="2:20" ht="15.6" x14ac:dyDescent="0.3">
      <c r="B216" s="194"/>
      <c r="C216" s="192"/>
      <c r="D216" s="193"/>
      <c r="E216" s="36" t="str">
        <f>IFERROR(VLOOKUP($C216,'General Details'!$C$41:$H$117,MATCH('Envelope Details'!$E$15,OpeningDetails[[#Headers],[Name]:[Glass height (m)]],0),0),"")</f>
        <v/>
      </c>
      <c r="F216" s="36" t="str">
        <f>IFERROR(VLOOKUP($C216,'General Details'!$C$41:$H$117,MATCH('Envelope Details'!$F$15,OpeningDetails[[#Headers],[Name]:[Glass height (m)]],0),0),"")</f>
        <v/>
      </c>
      <c r="G216" s="193"/>
      <c r="H216" s="193"/>
      <c r="I216" s="193"/>
      <c r="J216" s="193"/>
      <c r="K216" s="193"/>
      <c r="L216" s="193"/>
      <c r="M216" s="101" t="str">
        <f>IFERROR(E216*F216,"")</f>
        <v/>
      </c>
      <c r="N216" s="101" t="str">
        <f>IFERROR(M216*D216,"")</f>
        <v/>
      </c>
      <c r="O216" s="237" t="str">
        <f>IFERROR(VLOOKUP($C216,'General Details'!$C$41:$H$117,MATCH('Envelope Details'!$O$15,OpeningDetails[[#Headers],[Name]:[Glass height (m)]],0),0),"")</f>
        <v/>
      </c>
      <c r="P216" s="101" t="str">
        <f>IFERROR(VLOOKUP($C216,'General Details'!$C$41:$H$117,MATCH('Envelope Details'!$P$15,OpeningDetails[[#Headers],[Name]:[Glass height (m)]],0),0),"")</f>
        <v/>
      </c>
      <c r="Q216" s="101" t="str">
        <f>IFERROR(O216*P216,"")</f>
        <v/>
      </c>
      <c r="R216" s="238" t="str">
        <f>IFERROR(Q216*D216,"")</f>
        <v/>
      </c>
      <c r="S216" s="101" t="str">
        <f>IFERROR(M216-Q216,"")</f>
        <v/>
      </c>
      <c r="T216" s="238" t="str">
        <f>IFERROR(N216-R216,"")</f>
        <v/>
      </c>
    </row>
    <row r="217" spans="2:20" ht="15.6" x14ac:dyDescent="0.3">
      <c r="B217" s="194" t="s">
        <v>135</v>
      </c>
      <c r="C217" s="190" t="s">
        <v>287</v>
      </c>
      <c r="D217" s="193"/>
      <c r="E217" s="36">
        <f>IFERROR(VLOOKUP($C217,'General Details'!$C$41:$H$117,MATCH('Envelope Details'!$E$15,OpeningDetails[[#Headers],[Name]:[Glass height (m)]],0),0),"")</f>
        <v>2</v>
      </c>
      <c r="F217" s="36">
        <f>IFERROR(VLOOKUP($C217,'General Details'!$C$41:$H$117,MATCH('Envelope Details'!$F$15,OpeningDetails[[#Headers],[Name]:[Glass height (m)]],0),0),"")</f>
        <v>1</v>
      </c>
      <c r="G217" s="193"/>
      <c r="H217" s="193"/>
      <c r="I217" s="193"/>
      <c r="J217" s="193"/>
      <c r="K217" s="193"/>
      <c r="L217" s="193"/>
      <c r="M217" s="101">
        <f t="shared" si="47"/>
        <v>2</v>
      </c>
      <c r="N217" s="101">
        <f t="shared" si="48"/>
        <v>0</v>
      </c>
      <c r="O217" s="237">
        <f>IFERROR(VLOOKUP($C217,'General Details'!$C$41:$H$117,MATCH('Envelope Details'!$O$15,OpeningDetails[[#Headers],[Name]:[Glass height (m)]],0),0),"")</f>
        <v>1.9</v>
      </c>
      <c r="P217" s="101">
        <f>IFERROR(VLOOKUP($C217,'General Details'!$C$41:$H$117,MATCH('Envelope Details'!$P$15,OpeningDetails[[#Headers],[Name]:[Glass height (m)]],0),0),"")</f>
        <v>0.9</v>
      </c>
      <c r="Q217" s="101">
        <f t="shared" si="49"/>
        <v>1.71</v>
      </c>
      <c r="R217" s="238">
        <f t="shared" si="50"/>
        <v>0</v>
      </c>
      <c r="S217" s="101">
        <f t="shared" si="51"/>
        <v>0.29000000000000004</v>
      </c>
      <c r="T217" s="238">
        <f t="shared" si="52"/>
        <v>0</v>
      </c>
    </row>
    <row r="218" spans="2:20" ht="15" thickBot="1" x14ac:dyDescent="0.35">
      <c r="B218" s="113"/>
      <c r="C218" s="114"/>
      <c r="D218" s="114"/>
      <c r="E218" s="114"/>
      <c r="F218" s="114"/>
      <c r="G218" s="114"/>
      <c r="H218" s="114"/>
      <c r="I218" s="114"/>
      <c r="J218" s="114"/>
      <c r="K218" s="114"/>
      <c r="L218" s="114"/>
      <c r="M218" s="114"/>
      <c r="N218" s="114"/>
      <c r="S218" s="114"/>
      <c r="T218" s="115"/>
    </row>
    <row r="219" spans="2:20" ht="25.5" customHeight="1" thickBot="1" x14ac:dyDescent="0.35">
      <c r="B219" s="89" t="s">
        <v>124</v>
      </c>
      <c r="C219" s="90"/>
      <c r="D219" s="94">
        <f>SUM(Table8[No. of Openings ])</f>
        <v>448</v>
      </c>
      <c r="E219" s="91" t="str">
        <f>IF('General Details'!D77='Envelope Details'!D219,"OK","Verify No. of openings")</f>
        <v>Verify No. of openings</v>
      </c>
      <c r="F219" s="92"/>
      <c r="G219" s="343" t="str">
        <f>IF(E219&lt;&gt;"OK","The number of openings in Window-Door schedule in General details sheet is not matching the total number of openings","")</f>
        <v>The number of openings in Window-Door schedule in General details sheet is not matching the total number of openings</v>
      </c>
      <c r="H219" s="343"/>
      <c r="I219" s="343"/>
      <c r="J219" s="343"/>
      <c r="K219" s="343"/>
      <c r="L219" s="343"/>
      <c r="M219" s="93"/>
      <c r="N219" s="189">
        <f>SUM(Table8[Total Opening area (m2)])</f>
        <v>684.88</v>
      </c>
      <c r="O219" s="93"/>
      <c r="P219" s="93"/>
      <c r="Q219" s="93"/>
      <c r="R219" s="189">
        <f>SUM(Table8[Total Glass area in opening (m2)])</f>
        <v>253.12000000000003</v>
      </c>
      <c r="S219" s="93"/>
      <c r="T219" s="189">
        <f>SUM(Table8[Total Opaque area (m2)])</f>
        <v>431.76</v>
      </c>
    </row>
  </sheetData>
  <sheetProtection algorithmName="SHA-512" hashValue="paDtUWXn/7MLcgYDRjsv+d7ErecXvjnuGgH/tRCa4Qveu2uJv5hnprWPKLr7Ps59Kyk/AZaZsGTPB4igaInCkA==" saltValue="r+OxfcaD53sKPrH/YTNWYw==" spinCount="100000" sheet="1" pivotTables="0"/>
  <protectedRanges>
    <protectedRange sqref="B35:D217 D16:D34 B16:B34 B4:D11 G16:L20 G27:L29 G35:L217" name="Envelope"/>
    <protectedRange sqref="C16:C34" name="Range2"/>
  </protectedRanges>
  <mergeCells count="1">
    <mergeCell ref="G219:L219"/>
  </mergeCells>
  <phoneticPr fontId="22" type="noConversion"/>
  <conditionalFormatting sqref="E219">
    <cfRule type="containsText" dxfId="2" priority="3" operator="containsText" text="OK">
      <formula>NOT(ISERROR(SEARCH("OK",E219)))</formula>
    </cfRule>
  </conditionalFormatting>
  <conditionalFormatting sqref="G219:L219">
    <cfRule type="containsText" dxfId="1" priority="1" operator="containsText" text="The">
      <formula>NOT(ISERROR(SEARCH("The",G219)))</formula>
    </cfRule>
  </conditionalFormatting>
  <pageMargins left="0.7" right="0.7" top="0.75" bottom="0.75" header="0.3" footer="0.3"/>
  <pageSetup orientation="portrait" r:id="rId1"/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00000000-0002-0000-0200-000000000000}">
          <x14:formula1>
            <xm:f>Setup!$G$3:$G$10</xm:f>
          </x14:formula1>
          <xm:sqref>B4:B11 B16:B217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B1:H27"/>
  <sheetViews>
    <sheetView workbookViewId="0">
      <selection activeCell="G7" sqref="G7:G9"/>
    </sheetView>
  </sheetViews>
  <sheetFormatPr defaultRowHeight="14.4" x14ac:dyDescent="0.3"/>
  <cols>
    <col min="1" max="1" width="2.109375" customWidth="1"/>
    <col min="2" max="2" width="13.44140625" customWidth="1"/>
    <col min="6" max="6" width="27.44140625" customWidth="1"/>
    <col min="7" max="7" width="9.109375" style="14"/>
    <col min="8" max="8" width="19.5546875" customWidth="1"/>
  </cols>
  <sheetData>
    <row r="1" spans="2:8" ht="15" thickBot="1" x14ac:dyDescent="0.35"/>
    <row r="2" spans="2:8" ht="18.600000000000001" thickBot="1" x14ac:dyDescent="0.35">
      <c r="B2" s="347" t="s">
        <v>16</v>
      </c>
      <c r="C2" s="348"/>
      <c r="D2" s="348"/>
      <c r="E2" s="348"/>
      <c r="F2" s="348"/>
      <c r="G2" s="348"/>
      <c r="H2" s="349"/>
    </row>
    <row r="3" spans="2:8" ht="16.5" customHeight="1" thickBot="1" x14ac:dyDescent="0.35">
      <c r="B3" s="26" t="s">
        <v>5</v>
      </c>
      <c r="C3" s="350"/>
      <c r="D3" s="351"/>
      <c r="E3" s="351"/>
      <c r="F3" s="352"/>
      <c r="G3" s="19" t="s">
        <v>17</v>
      </c>
      <c r="H3" s="20" t="s">
        <v>18</v>
      </c>
    </row>
    <row r="4" spans="2:8" ht="15.6" x14ac:dyDescent="0.3">
      <c r="B4" s="160" t="s">
        <v>135</v>
      </c>
      <c r="C4" s="353" t="s">
        <v>19</v>
      </c>
      <c r="D4" s="354"/>
      <c r="E4" s="354"/>
      <c r="F4" s="355"/>
      <c r="G4" s="136">
        <f>SUMIFS('Envelope Details'!$R:$R,'Envelope Details'!$B:$B,'Envelope Summary'!B4)</f>
        <v>126.56000000000002</v>
      </c>
      <c r="H4" s="30">
        <f>'General Details'!C29</f>
        <v>5.8</v>
      </c>
    </row>
    <row r="5" spans="2:8" ht="15.6" x14ac:dyDescent="0.3">
      <c r="B5" s="157"/>
      <c r="C5" s="346" t="s">
        <v>158</v>
      </c>
      <c r="D5" s="346"/>
      <c r="E5" s="346"/>
      <c r="F5" s="346"/>
      <c r="G5" s="137">
        <f>SUMIFS('Envelope Details'!$T:$T,'Envelope Details'!$B:$B,'Envelope Summary'!B4)</f>
        <v>215.88</v>
      </c>
      <c r="H5" s="28">
        <f>'General Details'!C34</f>
        <v>5.23</v>
      </c>
    </row>
    <row r="6" spans="2:8" ht="16.2" thickBot="1" x14ac:dyDescent="0.35">
      <c r="B6" s="158"/>
      <c r="C6" s="344" t="s">
        <v>20</v>
      </c>
      <c r="D6" s="344"/>
      <c r="E6" s="344"/>
      <c r="F6" s="344"/>
      <c r="G6" s="138">
        <f>IFERROR(VLOOKUP($B4,'Envelope Details'!$B$4:$E$11,4,0)-(G4+G5),"0.00")</f>
        <v>743.83479999999986</v>
      </c>
      <c r="H6" s="29">
        <f>'General Details'!C37</f>
        <v>0.78</v>
      </c>
    </row>
    <row r="7" spans="2:8" ht="15.6" x14ac:dyDescent="0.3">
      <c r="B7" s="157" t="s">
        <v>144</v>
      </c>
      <c r="C7" s="345" t="s">
        <v>19</v>
      </c>
      <c r="D7" s="345"/>
      <c r="E7" s="345"/>
      <c r="F7" s="345"/>
      <c r="G7" s="136">
        <f>SUMIFS('Envelope Details'!$R:$R,'Envelope Details'!$B:$B,'Envelope Summary'!B7)</f>
        <v>126.56000000000002</v>
      </c>
      <c r="H7" s="30">
        <f>H4</f>
        <v>5.8</v>
      </c>
    </row>
    <row r="8" spans="2:8" ht="15.6" x14ac:dyDescent="0.3">
      <c r="B8" s="157"/>
      <c r="C8" s="346" t="s">
        <v>159</v>
      </c>
      <c r="D8" s="346"/>
      <c r="E8" s="346"/>
      <c r="F8" s="346"/>
      <c r="G8" s="137">
        <f>SUMIFS('Envelope Details'!$T:$T,'Envelope Details'!$B:$B,'Envelope Summary'!B7)</f>
        <v>215.88</v>
      </c>
      <c r="H8" s="28">
        <f>H5</f>
        <v>5.23</v>
      </c>
    </row>
    <row r="9" spans="2:8" ht="16.2" thickBot="1" x14ac:dyDescent="0.35">
      <c r="B9" s="158"/>
      <c r="C9" s="344" t="s">
        <v>21</v>
      </c>
      <c r="D9" s="344"/>
      <c r="E9" s="344"/>
      <c r="F9" s="344"/>
      <c r="G9" s="138">
        <f>IFERROR(VLOOKUP($B7,'Envelope Details'!$B$4:$E$11,4,0)-(G7+G8),"0.00")</f>
        <v>743.83479999999986</v>
      </c>
      <c r="H9" s="29">
        <f>H6</f>
        <v>0.78</v>
      </c>
    </row>
    <row r="10" spans="2:8" ht="15.6" x14ac:dyDescent="0.3">
      <c r="B10" s="157" t="s">
        <v>145</v>
      </c>
      <c r="C10" s="345" t="s">
        <v>19</v>
      </c>
      <c r="D10" s="345"/>
      <c r="E10" s="345"/>
      <c r="F10" s="345"/>
      <c r="G10" s="136">
        <f>SUMIFS('Envelope Details'!$R:$R,'Envelope Details'!$B:$B,'Envelope Summary'!B10)</f>
        <v>0</v>
      </c>
      <c r="H10" s="30">
        <f>H4</f>
        <v>5.8</v>
      </c>
    </row>
    <row r="11" spans="2:8" ht="15.6" x14ac:dyDescent="0.3">
      <c r="B11" s="157"/>
      <c r="C11" s="346" t="s">
        <v>160</v>
      </c>
      <c r="D11" s="346"/>
      <c r="E11" s="346"/>
      <c r="F11" s="346"/>
      <c r="G11" s="137">
        <f>SUMIFS('Envelope Details'!$T:$T,'Envelope Details'!$B:$B,'Envelope Summary'!B10)</f>
        <v>0</v>
      </c>
      <c r="H11" s="28">
        <f>H5</f>
        <v>5.23</v>
      </c>
    </row>
    <row r="12" spans="2:8" ht="16.2" thickBot="1" x14ac:dyDescent="0.35">
      <c r="B12" s="158"/>
      <c r="C12" s="344" t="s">
        <v>21</v>
      </c>
      <c r="D12" s="344"/>
      <c r="E12" s="344"/>
      <c r="F12" s="344"/>
      <c r="G12" s="138">
        <f>IFERROR(VLOOKUP($B10,'Envelope Details'!$B$4:$E$11,4,0)-(G10+G11),"0.00")</f>
        <v>652.86</v>
      </c>
      <c r="H12" s="29">
        <f>H6</f>
        <v>0.78</v>
      </c>
    </row>
    <row r="13" spans="2:8" ht="15.6" x14ac:dyDescent="0.3">
      <c r="B13" s="160" t="s">
        <v>146</v>
      </c>
      <c r="C13" s="345" t="s">
        <v>19</v>
      </c>
      <c r="D13" s="345"/>
      <c r="E13" s="345"/>
      <c r="F13" s="345"/>
      <c r="G13" s="136">
        <f>SUMIFS('Envelope Details'!$R:$R,'Envelope Details'!$B:$B,'Envelope Summary'!B13)</f>
        <v>0</v>
      </c>
      <c r="H13" s="30">
        <f t="shared" ref="H13:H27" si="0">H4</f>
        <v>5.8</v>
      </c>
    </row>
    <row r="14" spans="2:8" ht="15.6" x14ac:dyDescent="0.3">
      <c r="B14" s="157"/>
      <c r="C14" s="346" t="s">
        <v>160</v>
      </c>
      <c r="D14" s="346"/>
      <c r="E14" s="346"/>
      <c r="F14" s="346"/>
      <c r="G14" s="137">
        <f>SUMIFS('Envelope Details'!$T:$T,'Envelope Details'!$B:$B,'Envelope Summary'!B13)</f>
        <v>0</v>
      </c>
      <c r="H14" s="28">
        <f t="shared" si="0"/>
        <v>5.23</v>
      </c>
    </row>
    <row r="15" spans="2:8" ht="16.2" thickBot="1" x14ac:dyDescent="0.35">
      <c r="B15" s="158"/>
      <c r="C15" s="344" t="s">
        <v>21</v>
      </c>
      <c r="D15" s="344"/>
      <c r="E15" s="344"/>
      <c r="F15" s="344"/>
      <c r="G15" s="138">
        <f>IFERROR(VLOOKUP($B13,'Envelope Details'!$B$4:$E$11,4,0)-(G13+G14),"0.00")</f>
        <v>652.86</v>
      </c>
      <c r="H15" s="29">
        <f t="shared" si="0"/>
        <v>0.78</v>
      </c>
    </row>
    <row r="16" spans="2:8" ht="15.6" x14ac:dyDescent="0.3">
      <c r="B16" s="160" t="s">
        <v>194</v>
      </c>
      <c r="C16" s="345" t="s">
        <v>19</v>
      </c>
      <c r="D16" s="345"/>
      <c r="E16" s="345"/>
      <c r="F16" s="345"/>
      <c r="G16" s="136">
        <f>SUMIFS('Envelope Details'!$R:$R,'Envelope Details'!$B:$B,'Envelope Summary'!B16)</f>
        <v>0</v>
      </c>
      <c r="H16" s="30">
        <f t="shared" si="0"/>
        <v>5.8</v>
      </c>
    </row>
    <row r="17" spans="2:8" ht="15.6" x14ac:dyDescent="0.3">
      <c r="B17" s="157"/>
      <c r="C17" s="346" t="s">
        <v>160</v>
      </c>
      <c r="D17" s="346"/>
      <c r="E17" s="346"/>
      <c r="F17" s="346"/>
      <c r="G17" s="137">
        <f>SUMIFS('Envelope Details'!$T:$T,'Envelope Details'!$B:$B,'Envelope Summary'!B16)</f>
        <v>0</v>
      </c>
      <c r="H17" s="28">
        <f t="shared" si="0"/>
        <v>5.23</v>
      </c>
    </row>
    <row r="18" spans="2:8" ht="16.2" thickBot="1" x14ac:dyDescent="0.35">
      <c r="B18" s="158"/>
      <c r="C18" s="344" t="s">
        <v>21</v>
      </c>
      <c r="D18" s="344"/>
      <c r="E18" s="344"/>
      <c r="F18" s="344"/>
      <c r="G18" s="138">
        <f>IFERROR(VLOOKUP($B16,'Envelope Details'!$B$4:$E$11,4,0)-(G16+G17),"0.00")</f>
        <v>0</v>
      </c>
      <c r="H18" s="29">
        <f t="shared" si="0"/>
        <v>0.78</v>
      </c>
    </row>
    <row r="19" spans="2:8" ht="15.6" x14ac:dyDescent="0.3">
      <c r="B19" s="160" t="s">
        <v>195</v>
      </c>
      <c r="C19" s="345" t="s">
        <v>19</v>
      </c>
      <c r="D19" s="345"/>
      <c r="E19" s="345"/>
      <c r="F19" s="345"/>
      <c r="G19" s="136">
        <f>SUMIFS('Envelope Details'!$R:$R,'Envelope Details'!$B:$B,'Envelope Summary'!B19)</f>
        <v>0</v>
      </c>
      <c r="H19" s="30">
        <f t="shared" si="0"/>
        <v>5.8</v>
      </c>
    </row>
    <row r="20" spans="2:8" ht="15.6" x14ac:dyDescent="0.3">
      <c r="B20" s="157"/>
      <c r="C20" s="346" t="s">
        <v>160</v>
      </c>
      <c r="D20" s="346"/>
      <c r="E20" s="346"/>
      <c r="F20" s="346"/>
      <c r="G20" s="137">
        <f>SUMIFS('Envelope Details'!$T:$T,'Envelope Details'!$B:$B,'Envelope Summary'!B19)</f>
        <v>0</v>
      </c>
      <c r="H20" s="28">
        <f t="shared" si="0"/>
        <v>5.23</v>
      </c>
    </row>
    <row r="21" spans="2:8" ht="16.2" thickBot="1" x14ac:dyDescent="0.35">
      <c r="B21" s="158"/>
      <c r="C21" s="344" t="s">
        <v>21</v>
      </c>
      <c r="D21" s="344"/>
      <c r="E21" s="344"/>
      <c r="F21" s="344"/>
      <c r="G21" s="138">
        <f>IFERROR(VLOOKUP($B19,'Envelope Details'!$B$4:$E$11,4,0)-(G19+G20),"0.00")</f>
        <v>0</v>
      </c>
      <c r="H21" s="29">
        <f t="shared" si="0"/>
        <v>0.78</v>
      </c>
    </row>
    <row r="22" spans="2:8" ht="15.6" x14ac:dyDescent="0.3">
      <c r="B22" s="160" t="s">
        <v>196</v>
      </c>
      <c r="C22" s="345" t="s">
        <v>19</v>
      </c>
      <c r="D22" s="345"/>
      <c r="E22" s="345"/>
      <c r="F22" s="345"/>
      <c r="G22" s="136">
        <f>SUMIFS('Envelope Details'!$R:$R,'Envelope Details'!$B:$B,'Envelope Summary'!B22)</f>
        <v>0</v>
      </c>
      <c r="H22" s="30">
        <f t="shared" si="0"/>
        <v>5.8</v>
      </c>
    </row>
    <row r="23" spans="2:8" ht="15.6" x14ac:dyDescent="0.3">
      <c r="B23" s="157"/>
      <c r="C23" s="346" t="s">
        <v>160</v>
      </c>
      <c r="D23" s="346"/>
      <c r="E23" s="346"/>
      <c r="F23" s="346"/>
      <c r="G23" s="137">
        <f>SUMIFS('Envelope Details'!$T:$T,'Envelope Details'!$B:$B,'Envelope Summary'!B22)</f>
        <v>0</v>
      </c>
      <c r="H23" s="28">
        <f t="shared" si="0"/>
        <v>5.23</v>
      </c>
    </row>
    <row r="24" spans="2:8" ht="16.2" thickBot="1" x14ac:dyDescent="0.35">
      <c r="B24" s="158"/>
      <c r="C24" s="344" t="s">
        <v>21</v>
      </c>
      <c r="D24" s="344"/>
      <c r="E24" s="344"/>
      <c r="F24" s="344"/>
      <c r="G24" s="138">
        <f>IFERROR(VLOOKUP($B22,'Envelope Details'!$B$4:$E$11,4,0)-(G22+G23),"0.00")</f>
        <v>0</v>
      </c>
      <c r="H24" s="29">
        <f t="shared" si="0"/>
        <v>0.78</v>
      </c>
    </row>
    <row r="25" spans="2:8" ht="15.6" x14ac:dyDescent="0.3">
      <c r="B25" s="160" t="s">
        <v>197</v>
      </c>
      <c r="C25" s="345" t="s">
        <v>19</v>
      </c>
      <c r="D25" s="345"/>
      <c r="E25" s="345"/>
      <c r="F25" s="345"/>
      <c r="G25" s="136">
        <f>SUMIFS('Envelope Details'!$R:$R,'Envelope Details'!$B:$B,'Envelope Summary'!B25)</f>
        <v>0</v>
      </c>
      <c r="H25" s="30">
        <f t="shared" si="0"/>
        <v>5.8</v>
      </c>
    </row>
    <row r="26" spans="2:8" ht="15.6" x14ac:dyDescent="0.3">
      <c r="B26" s="157"/>
      <c r="C26" s="346" t="s">
        <v>160</v>
      </c>
      <c r="D26" s="346"/>
      <c r="E26" s="346"/>
      <c r="F26" s="346"/>
      <c r="G26" s="137">
        <f>SUMIFS('Envelope Details'!$T:$T,'Envelope Details'!$B:$B,'Envelope Summary'!B25)</f>
        <v>0</v>
      </c>
      <c r="H26" s="28">
        <f t="shared" si="0"/>
        <v>5.23</v>
      </c>
    </row>
    <row r="27" spans="2:8" ht="16.2" thickBot="1" x14ac:dyDescent="0.35">
      <c r="B27" s="158"/>
      <c r="C27" s="344" t="s">
        <v>21</v>
      </c>
      <c r="D27" s="344"/>
      <c r="E27" s="344"/>
      <c r="F27" s="344"/>
      <c r="G27" s="138">
        <f>IFERROR(VLOOKUP($B25,'Envelope Details'!$B$4:$E$11,4,0)-(G25+G26),"0.00")</f>
        <v>0</v>
      </c>
      <c r="H27" s="29">
        <f t="shared" si="0"/>
        <v>0.78</v>
      </c>
    </row>
  </sheetData>
  <sheetProtection algorithmName="SHA-512" hashValue="QJzAB172FO/SgeHFgpv9zqgwpAzaNyhOeKw3Ns3QjodV+r3gTFdAupW9U6AEinAO07JU9FImIlYQpMR9qMQaXA==" saltValue="DaAGL8LvmjoHUfD3rhC0xw==" spinCount="100000" sheet="1" objects="1" scenarios="1"/>
  <mergeCells count="26">
    <mergeCell ref="B2:H2"/>
    <mergeCell ref="C3:F3"/>
    <mergeCell ref="C13:F13"/>
    <mergeCell ref="C14:F14"/>
    <mergeCell ref="C15:F15"/>
    <mergeCell ref="C4:F4"/>
    <mergeCell ref="C5:F5"/>
    <mergeCell ref="C6:F6"/>
    <mergeCell ref="C7:F7"/>
    <mergeCell ref="C8:F8"/>
    <mergeCell ref="C9:F9"/>
    <mergeCell ref="C10:F10"/>
    <mergeCell ref="C11:F11"/>
    <mergeCell ref="C12:F12"/>
    <mergeCell ref="C27:F27"/>
    <mergeCell ref="C16:F16"/>
    <mergeCell ref="C17:F17"/>
    <mergeCell ref="C18:F18"/>
    <mergeCell ref="C19:F19"/>
    <mergeCell ref="C20:F20"/>
    <mergeCell ref="C21:F21"/>
    <mergeCell ref="C22:F22"/>
    <mergeCell ref="C23:F23"/>
    <mergeCell ref="C24:F24"/>
    <mergeCell ref="C25:F25"/>
    <mergeCell ref="C26:F26"/>
  </mergeCell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B2:U217"/>
  <sheetViews>
    <sheetView workbookViewId="0">
      <selection activeCell="N20" sqref="N20"/>
    </sheetView>
  </sheetViews>
  <sheetFormatPr defaultRowHeight="14.4" x14ac:dyDescent="0.3"/>
  <cols>
    <col min="1" max="1" width="2.88671875" customWidth="1"/>
    <col min="2" max="2" width="15.109375" customWidth="1"/>
    <col min="3" max="3" width="16.109375" customWidth="1"/>
    <col min="4" max="4" width="11" customWidth="1"/>
    <col min="5" max="5" width="11.109375" customWidth="1"/>
    <col min="6" max="6" width="10.44140625" customWidth="1"/>
    <col min="7" max="7" width="10.6640625" customWidth="1"/>
    <col min="8" max="8" width="10.5546875" customWidth="1"/>
    <col min="9" max="9" width="10.33203125" customWidth="1"/>
    <col min="10" max="10" width="8.6640625" customWidth="1"/>
    <col min="11" max="11" width="6.6640625" customWidth="1"/>
    <col min="12" max="12" width="8.44140625" customWidth="1"/>
    <col min="13" max="13" width="12.33203125" customWidth="1"/>
    <col min="14" max="14" width="11.33203125" customWidth="1"/>
    <col min="16" max="16" width="9.109375" customWidth="1"/>
    <col min="17" max="17" width="12.33203125" customWidth="1"/>
  </cols>
  <sheetData>
    <row r="2" spans="2:21" hidden="1" x14ac:dyDescent="0.3">
      <c r="B2" t="s">
        <v>135</v>
      </c>
      <c r="F2">
        <v>0.35</v>
      </c>
      <c r="I2">
        <f t="array" ref="I2">IF('General Details'!$I$2='Reference Tables 2'!$B$3,HLOOKUP(B2,'Reference Tables 2'!$E$4:$L$16,MATCH(INDEX('Reference Tables 2'!$D$6:$D$16,MATCH(TRUE,'Reference Tables 2'!$D$6:$D$16&gt;F2,0)),'Reference Tables 2'!$D$4:$D$16,0),0),HLOOKUP(B2,'Reference Tables 2'!$E$20:$L$32,MATCH(INDEX('Reference Tables 2'!$D$22:$D$32,MATCH(TRUE,'Reference Tables 2'!$D$22:$D$32&gt;F2,0)),'Reference Tables 2'!$D$22:$D$32,0),0))</f>
        <v>0.88800000000000001</v>
      </c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</row>
    <row r="3" spans="2:21" hidden="1" x14ac:dyDescent="0.3">
      <c r="B3" t="s">
        <v>144</v>
      </c>
      <c r="F3">
        <v>0.86</v>
      </c>
      <c r="I3">
        <f t="array" ref="I3">IF('General Details'!$I$2='Reference Tables 2'!$B$3,HLOOKUP(B3,'Reference Tables 2'!$E$4:$L$16,MATCH(INDEX('Reference Tables 2'!$D$6:$D$16,MATCH(TRUE,'Reference Tables 2'!$D$6:$D$16&gt;F3,0)),'Reference Tables 2'!$D$4:$D$16,0),0),HLOOKUP(B3,'Reference Tables 2'!$E$20:$L$32,MATCH(INDEX('Reference Tables 2'!$D$22:$D$32,MATCH(TRUE,'Reference Tables 2'!$D$22:$D$32&gt;F3,0)),'Reference Tables 2'!$D$22:$D$32,0),0))</f>
        <v>0.63800000000000001</v>
      </c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</row>
    <row r="4" spans="2:21" hidden="1" x14ac:dyDescent="0.3">
      <c r="C4" t="s">
        <v>210</v>
      </c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</row>
    <row r="5" spans="2:21" hidden="1" x14ac:dyDescent="0.3">
      <c r="B5" t="s">
        <v>135</v>
      </c>
      <c r="F5">
        <v>2</v>
      </c>
      <c r="I5" t="e" cm="1">
        <f t="array" ref="I5">IF('General Details'!$I$2='Reference Tables 2'!$B$3,HLOOKUP(B5,'Reference Tables 2'!$E$4:$L$16,MATCH(INDEX('Reference Tables 2'!$D$6:$D$16,MATCH(TRUE,'Reference Tables 2'!$D$6:$D$16&gt;F5,0)),'Reference Tables 2'!$D$4:$D$16,0),0),HLOOKUP(B5,'Reference Tables 2'!$E$20:$L$32,MATCH(INDEX('Reference Tables 2'!$D$22:$D$32,MATCH(TRUE,'Reference Tables 2'!$D$22:$D$32&gt;F5,0)),'Reference Tables 2'!$D$20:$D$32,0),0))</f>
        <v>#N/A</v>
      </c>
      <c r="K5" t="e">
        <f t="array" ref="K5">HLOOKUP(B5,'Reference Tables 2'!$E$4:$L$16,MATCH(INDEX('Reference Tables 2'!$D$6:$D$16,MATCH(TRUE,'Reference Tables 2'!$D$6:$D$16&gt;F5,0)),'Reference Tables 2'!$D$4:$D$16,0),0)</f>
        <v>#N/A</v>
      </c>
      <c r="L5" t="e">
        <f t="array" ref="L5">HLOOKUP(B5,'Reference Tables 2'!$E$20:$L$32,MATCH(INDEX('Reference Tables 2'!$D$22:$D$32,MATCH(TRUE,'Reference Tables 2'!$D$22:$D$32&gt;F5,0)),'Reference Tables 2'!$D$20:$D$32,0),0)</f>
        <v>#N/A</v>
      </c>
    </row>
    <row r="6" spans="2:21" hidden="1" x14ac:dyDescent="0.3"/>
    <row r="7" spans="2:21" hidden="1" x14ac:dyDescent="0.3"/>
    <row r="8" spans="2:21" hidden="1" x14ac:dyDescent="0.3"/>
    <row r="9" spans="2:21" hidden="1" x14ac:dyDescent="0.3"/>
    <row r="10" spans="2:21" hidden="1" x14ac:dyDescent="0.3"/>
    <row r="11" spans="2:21" s="6" customFormat="1" hidden="1" x14ac:dyDescent="0.3"/>
    <row r="12" spans="2:21" x14ac:dyDescent="0.3">
      <c r="R12" s="163"/>
    </row>
    <row r="13" spans="2:21" ht="15" thickBot="1" x14ac:dyDescent="0.35">
      <c r="R13" s="163"/>
    </row>
    <row r="14" spans="2:21" ht="18.600000000000001" thickBot="1" x14ac:dyDescent="0.4">
      <c r="B14" s="356" t="s">
        <v>23</v>
      </c>
      <c r="C14" s="357"/>
      <c r="D14" s="357"/>
      <c r="E14" s="357"/>
      <c r="F14" s="357"/>
      <c r="G14" s="357"/>
      <c r="H14" s="357"/>
      <c r="I14" s="357"/>
      <c r="J14" s="357"/>
      <c r="K14" s="357"/>
      <c r="L14" s="357"/>
      <c r="M14" s="357"/>
      <c r="N14" s="358"/>
      <c r="R14" s="163"/>
    </row>
    <row r="15" spans="2:21" ht="47.4" thickBot="1" x14ac:dyDescent="0.35">
      <c r="B15" s="226" t="s">
        <v>5</v>
      </c>
      <c r="C15" s="227" t="s">
        <v>161</v>
      </c>
      <c r="D15" s="227" t="s">
        <v>22</v>
      </c>
      <c r="E15" s="227" t="s">
        <v>162</v>
      </c>
      <c r="F15" s="227" t="s">
        <v>26</v>
      </c>
      <c r="G15" s="227" t="s">
        <v>179</v>
      </c>
      <c r="H15" s="227" t="s">
        <v>30</v>
      </c>
      <c r="I15" s="227" t="s">
        <v>31</v>
      </c>
      <c r="J15" s="227" t="s">
        <v>32</v>
      </c>
      <c r="K15" s="227" t="s">
        <v>33</v>
      </c>
      <c r="L15" s="227" t="s">
        <v>237</v>
      </c>
      <c r="M15" s="227" t="s">
        <v>34</v>
      </c>
      <c r="N15" s="228" t="s">
        <v>35</v>
      </c>
      <c r="O15" s="6"/>
      <c r="P15" s="177" t="s">
        <v>215</v>
      </c>
      <c r="Q15" s="176" t="s">
        <v>213</v>
      </c>
      <c r="R15" s="163"/>
    </row>
    <row r="16" spans="2:21" ht="15.6" x14ac:dyDescent="0.3">
      <c r="B16" s="186" t="str">
        <f>IFERROR(Table8[[#This Row],[Orientation ]],"")</f>
        <v>North</v>
      </c>
      <c r="C16" s="139" t="str">
        <f>IFERROR(Table8[[#This Row],[Window/Door/Ventilator Name
]],"")</f>
        <v>W1</v>
      </c>
      <c r="D16" s="139">
        <f>IFERROR(Table8[[#This Row],[No. of Openings ]],"")</f>
        <v>56</v>
      </c>
      <c r="E16" s="139">
        <f>IFERROR(Table8[[#This Row],[Glass area in opening (m2)]],"")</f>
        <v>0.63600000000000001</v>
      </c>
      <c r="F16" s="36">
        <f>IFERROR(Table8[[#This Row],[H overhang]]/Table8[[#This Row],[V overhang]],"0")</f>
        <v>0.75471698113207553</v>
      </c>
      <c r="G16" s="38">
        <f>IFERROR(Table8[[#This Row],[H right]]/Table8[[#This Row],[V right]],"0")</f>
        <v>0.33333333333333337</v>
      </c>
      <c r="H16" s="38">
        <f>IFERROR((Table8[[#This Row],[H left]]/Table8[[#This Row],[V left]]),"0")</f>
        <v>0.33333333333333337</v>
      </c>
      <c r="I16" s="253">
        <f>IFERROR(IF('General Details'!$I$2='Reference Tables 2'!$B$3,VLOOKUP('Equivalent SHGC'!$F16,'Reference Tables 2'!$D$6:$L$16,MATCH('Equivalent SHGC'!$B16,'Reference Tables 2'!$D$4:$L$4,0),TRUE),VLOOKUP($F16,'Reference Tables 2'!$D$22:$L$32,MATCH('Equivalent SHGC'!$B16,'Reference Tables 2'!$D$20:$L$20,0),TRUE)),"1")</f>
        <v>0.79300000000000004</v>
      </c>
      <c r="J16" s="38">
        <f>IFERROR(IF('General Details'!$I$2='Reference Tables 2'!$B$3,VLOOKUP('Equivalent SHGC'!$G16,'Reference Tables 2'!$D$38:$L$48,MATCH('Equivalent SHGC'!$B16,'Reference Tables 2'!$D$36:$L$36,0),TRUE),VLOOKUP($G16,'Reference Tables 2'!$D$54:$L$64,MATCH('Equivalent SHGC'!$B16,'Reference Tables 2'!$D$52:$L$52,0),TRUE)),"1")</f>
        <v>0.91300000000000003</v>
      </c>
      <c r="K16" s="38">
        <f>IFERROR(IF('General Details'!$I$2='Reference Tables 2'!$B$3,VLOOKUP('Equivalent SHGC'!$H16,'Reference Tables 2'!$D$70:$L$80,MATCH('Equivalent SHGC'!$B16,'Reference Tables 2'!$D$68:$L$68,0),TRUE),VLOOKUP($H16,'Reference Tables 2'!$D$86:$L$96,MATCH('Equivalent SHGC'!$B16,'Reference Tables 2'!$D$84:$L$84,0),TRUE)),"1")</f>
        <v>0.91200000000000003</v>
      </c>
      <c r="L16" s="38">
        <f>1-((1-J16)+(1-K16))</f>
        <v>0.82500000000000007</v>
      </c>
      <c r="M16" s="38">
        <f>$I16*$L16</f>
        <v>0.65422500000000006</v>
      </c>
      <c r="N16" s="187">
        <f>'General Details'!$C$30*M16</f>
        <v>0.52338000000000007</v>
      </c>
      <c r="P16" s="174">
        <f>IFERROR(Table8[[#This Row],[Total Glass area in opening (m2)]],"")</f>
        <v>35.616</v>
      </c>
      <c r="Q16" s="175">
        <f>IFERROR(IF('General Details'!$I$2='Reference Tables '!$D$4,VLOOKUP('Equivalent SHGC'!$B16,'Reference Tables '!$B$5:$D$12,3,FALSE),VLOOKUP('Equivalent SHGC'!$B16,'Reference Tables '!$B$5:$D$12,2,FALSE)),"")</f>
        <v>0.65900000000000003</v>
      </c>
      <c r="R16" s="163"/>
    </row>
    <row r="17" spans="2:18" ht="15.6" x14ac:dyDescent="0.3">
      <c r="B17" s="186" t="str">
        <f>IFERROR(Table8[[#This Row],[Orientation ]],"")</f>
        <v>North</v>
      </c>
      <c r="C17" s="139" t="str">
        <f>IFERROR(Table8[[#This Row],[Window/Door/Ventilator Name
]],"")</f>
        <v>W2</v>
      </c>
      <c r="D17" s="139">
        <f>IFERROR(Table8[[#This Row],[No. of Openings ]],"")</f>
        <v>28</v>
      </c>
      <c r="E17" s="139">
        <f>IFERROR(Table8[[#This Row],[Glass area in opening (m2)]],"")</f>
        <v>0.34400000000000003</v>
      </c>
      <c r="F17" s="36">
        <f>IFERROR(Table8[[#This Row],[H overhang]]/Table8[[#This Row],[V overhang]],"0")</f>
        <v>2.558139534883721</v>
      </c>
      <c r="G17" s="38">
        <f>IFERROR(Table8[[#This Row],[H right]]/Table8[[#This Row],[V right]],"0")</f>
        <v>0.62857142857142867</v>
      </c>
      <c r="H17" s="38">
        <f>IFERROR((Table8[[#This Row],[H left]]/Table8[[#This Row],[V left]]),"0")</f>
        <v>1.375</v>
      </c>
      <c r="I17" s="253">
        <f>IFERROR(IF('General Details'!$I$2='Reference Tables 2'!$B$3,VLOOKUP('Equivalent SHGC'!$F17,'Reference Tables 2'!$D$6:$L$16,MATCH('Equivalent SHGC'!$B17,'Reference Tables 2'!$D$4:$L$4,0),TRUE),VLOOKUP($F17,'Reference Tables 2'!$D$22:$L$32,MATCH('Equivalent SHGC'!$B17,'Reference Tables 2'!$D$20:$L$20,0),TRUE)),"1")</f>
        <v>0.76800000000000002</v>
      </c>
      <c r="J17" s="38">
        <f>IFERROR(IF('General Details'!$I$2='Reference Tables 2'!$B$3,VLOOKUP('Equivalent SHGC'!$G17,'Reference Tables 2'!$D$38:$L$48,MATCH('Equivalent SHGC'!$B17,'Reference Tables 2'!$D$36:$L$36,0),TRUE),VLOOKUP($G17,'Reference Tables 2'!$D$54:$L$64,MATCH('Equivalent SHGC'!$B17,'Reference Tables 2'!$D$52:$L$52,0),TRUE)),"1")</f>
        <v>0.879</v>
      </c>
      <c r="K17" s="38">
        <f>IFERROR(IF('General Details'!$I$2='Reference Tables 2'!$B$3,VLOOKUP('Equivalent SHGC'!$H17,'Reference Tables 2'!$D$70:$L$80,MATCH('Equivalent SHGC'!$B17,'Reference Tables 2'!$D$68:$L$68,0),TRUE),VLOOKUP($H17,'Reference Tables 2'!$D$86:$L$96,MATCH('Equivalent SHGC'!$B17,'Reference Tables 2'!$D$84:$L$84,0),TRUE)),"1")</f>
        <v>0.85399999999999998</v>
      </c>
      <c r="L17" s="38">
        <f t="shared" ref="L17:L47" si="0">1-((1-J17)+(1-K17))</f>
        <v>0.73299999999999998</v>
      </c>
      <c r="M17" s="38">
        <f t="shared" ref="M17:M114" si="1">$I17*$L17</f>
        <v>0.562944</v>
      </c>
      <c r="N17" s="187">
        <f>'General Details'!$C$30*M17</f>
        <v>0.45035520000000001</v>
      </c>
      <c r="P17" s="174">
        <f>IFERROR(Table8[[#This Row],[Total Glass area in opening (m2)]],"")</f>
        <v>9.6320000000000014</v>
      </c>
      <c r="Q17" s="175">
        <f>IFERROR(IF('General Details'!$I$2='Reference Tables '!$D$4,VLOOKUP('Equivalent SHGC'!$B17,'Reference Tables '!$B$5:$D$12,3,FALSE),VLOOKUP('Equivalent SHGC'!$B17,'Reference Tables '!$B$5:$D$12,2,FALSE)),"")</f>
        <v>0.65900000000000003</v>
      </c>
      <c r="R17" s="163"/>
    </row>
    <row r="18" spans="2:18" ht="15.6" x14ac:dyDescent="0.3">
      <c r="B18" s="186" t="str">
        <f>IFERROR(Table8[[#This Row],[Orientation ]],"")</f>
        <v>North</v>
      </c>
      <c r="C18" s="139" t="str">
        <f>IFERROR(Table8[[#This Row],[Window/Door/Ventilator Name
]],"")</f>
        <v>W2</v>
      </c>
      <c r="D18" s="139">
        <f>IFERROR(Table8[[#This Row],[No. of Openings ]],"")</f>
        <v>28</v>
      </c>
      <c r="E18" s="139">
        <f>IFERROR(Table8[[#This Row],[Glass area in opening (m2)]],"")</f>
        <v>0.34400000000000003</v>
      </c>
      <c r="F18" s="36">
        <f>IFERROR(Table8[[#This Row],[H overhang]]/Table8[[#This Row],[V overhang]],"0")</f>
        <v>2.558139534883721</v>
      </c>
      <c r="G18" s="38">
        <f>IFERROR(Table8[[#This Row],[H right]]/Table8[[#This Row],[V right]],"0")</f>
        <v>1.375</v>
      </c>
      <c r="H18" s="38">
        <f>IFERROR((Table8[[#This Row],[H left]]/Table8[[#This Row],[V left]]),"0")</f>
        <v>0.62857142857142867</v>
      </c>
      <c r="I18" s="253">
        <f>IFERROR(IF('General Details'!$I$2='Reference Tables 2'!$B$3,VLOOKUP('Equivalent SHGC'!$F18,'Reference Tables 2'!$D$6:$L$16,MATCH('Equivalent SHGC'!$B18,'Reference Tables 2'!$D$4:$L$4,0),TRUE),VLOOKUP($F18,'Reference Tables 2'!$D$22:$L$32,MATCH('Equivalent SHGC'!$B18,'Reference Tables 2'!$D$20:$L$20,0),TRUE)),"1")</f>
        <v>0.76800000000000002</v>
      </c>
      <c r="J18" s="38">
        <f>IFERROR(IF('General Details'!$I$2='Reference Tables 2'!$B$3,VLOOKUP('Equivalent SHGC'!$G18,'Reference Tables 2'!$D$38:$L$48,MATCH('Equivalent SHGC'!$B18,'Reference Tables 2'!$D$36:$L$36,0),TRUE),VLOOKUP($G18,'Reference Tables 2'!$D$54:$L$64,MATCH('Equivalent SHGC'!$B18,'Reference Tables 2'!$D$52:$L$52,0),TRUE)),"1")</f>
        <v>0.85499999999999998</v>
      </c>
      <c r="K18" s="38">
        <f>IFERROR(IF('General Details'!$I$2='Reference Tables 2'!$B$3,VLOOKUP('Equivalent SHGC'!$H18,'Reference Tables 2'!$D$70:$L$80,MATCH('Equivalent SHGC'!$B18,'Reference Tables 2'!$D$68:$L$68,0),TRUE),VLOOKUP($H18,'Reference Tables 2'!$D$86:$L$96,MATCH('Equivalent SHGC'!$B18,'Reference Tables 2'!$D$84:$L$84,0),TRUE)),"1")</f>
        <v>0.878</v>
      </c>
      <c r="L18" s="38">
        <f t="shared" si="0"/>
        <v>0.73299999999999998</v>
      </c>
      <c r="M18" s="38">
        <f t="shared" si="1"/>
        <v>0.562944</v>
      </c>
      <c r="N18" s="187">
        <f>'General Details'!$C$30*M18</f>
        <v>0.45035520000000001</v>
      </c>
      <c r="P18" s="174">
        <f>IFERROR(Table8[[#This Row],[Total Glass area in opening (m2)]],"")</f>
        <v>9.6320000000000014</v>
      </c>
      <c r="Q18" s="175">
        <f>IFERROR(IF('General Details'!$I$2='Reference Tables '!$D$4,VLOOKUP('Equivalent SHGC'!$B18,'Reference Tables '!$B$5:$D$12,3,FALSE),VLOOKUP('Equivalent SHGC'!$B18,'Reference Tables '!$B$5:$D$12,2,FALSE)),"")</f>
        <v>0.65900000000000003</v>
      </c>
      <c r="R18" s="163"/>
    </row>
    <row r="19" spans="2:18" ht="15.6" x14ac:dyDescent="0.3">
      <c r="B19" s="186" t="str">
        <f>IFERROR(Table8[[#This Row],[Orientation ]],"")</f>
        <v>North</v>
      </c>
      <c r="C19" s="139" t="str">
        <f>IFERROR(Table8[[#This Row],[Window/Door/Ventilator Name
]],"")</f>
        <v>W3</v>
      </c>
      <c r="D19" s="139">
        <f>IFERROR(Table8[[#This Row],[No. of Openings ]],"")</f>
        <v>28</v>
      </c>
      <c r="E19" s="139">
        <f>IFERROR(Table8[[#This Row],[Glass area in opening (m2)]],"")</f>
        <v>1.2800000000000002</v>
      </c>
      <c r="F19" s="36">
        <f>IFERROR(Table8[[#This Row],[H overhang]]/Table8[[#This Row],[V overhang]],"0")</f>
        <v>0.29374999999999996</v>
      </c>
      <c r="G19" s="38">
        <f>IFERROR(Table8[[#This Row],[H right]]/Table8[[#This Row],[V right]],"0")</f>
        <v>3.875</v>
      </c>
      <c r="H19" s="38">
        <f>IFERROR((Table8[[#This Row],[H left]]/Table8[[#This Row],[V left]]),"0")</f>
        <v>0.58749999999999991</v>
      </c>
      <c r="I19" s="253">
        <f>IFERROR(IF('General Details'!$I$2='Reference Tables 2'!$B$3,VLOOKUP('Equivalent SHGC'!$F19,'Reference Tables 2'!$D$6:$L$16,MATCH('Equivalent SHGC'!$B19,'Reference Tables 2'!$D$4:$L$4,0),TRUE),VLOOKUP($F19,'Reference Tables 2'!$D$22:$L$32,MATCH('Equivalent SHGC'!$B19,'Reference Tables 2'!$D$20:$L$20,0),TRUE)),"1")</f>
        <v>0.88800000000000001</v>
      </c>
      <c r="J19" s="38">
        <f>IFERROR(IF('General Details'!$I$2='Reference Tables 2'!$B$3,VLOOKUP('Equivalent SHGC'!$G19,'Reference Tables 2'!$D$38:$L$48,MATCH('Equivalent SHGC'!$B19,'Reference Tables 2'!$D$36:$L$36,0),TRUE),VLOOKUP($G19,'Reference Tables 2'!$D$54:$L$64,MATCH('Equivalent SHGC'!$B19,'Reference Tables 2'!$D$52:$L$52,0),TRUE)),"1")</f>
        <v>0.85499999999999998</v>
      </c>
      <c r="K19" s="38">
        <f>IFERROR(IF('General Details'!$I$2='Reference Tables 2'!$B$3,VLOOKUP('Equivalent SHGC'!$H19,'Reference Tables 2'!$D$70:$L$80,MATCH('Equivalent SHGC'!$B19,'Reference Tables 2'!$D$68:$L$68,0),TRUE),VLOOKUP($H19,'Reference Tables 2'!$D$86:$L$96,MATCH('Equivalent SHGC'!$B19,'Reference Tables 2'!$D$84:$L$84,0),TRUE)),"1")</f>
        <v>0.88700000000000001</v>
      </c>
      <c r="L19" s="38">
        <f t="shared" si="0"/>
        <v>0.74199999999999999</v>
      </c>
      <c r="M19" s="38">
        <f t="shared" si="1"/>
        <v>0.65889600000000004</v>
      </c>
      <c r="N19" s="187">
        <f>'General Details'!$C$30*M19</f>
        <v>0.52711680000000005</v>
      </c>
      <c r="P19" s="174">
        <f>IFERROR(Table8[[#This Row],[Total Glass area in opening (m2)]],"")</f>
        <v>35.840000000000003</v>
      </c>
      <c r="Q19" s="175">
        <f>IFERROR(IF('General Details'!$I$2='Reference Tables '!$D$4,VLOOKUP('Equivalent SHGC'!$B19,'Reference Tables '!$B$5:$D$12,3,FALSE),VLOOKUP('Equivalent SHGC'!$B19,'Reference Tables '!$B$5:$D$12,2,FALSE)),"")</f>
        <v>0.65900000000000003</v>
      </c>
      <c r="R19" s="163"/>
    </row>
    <row r="20" spans="2:18" ht="15.6" x14ac:dyDescent="0.3">
      <c r="B20" s="186" t="str">
        <f>IFERROR(Table8[[#This Row],[Orientation ]],"")</f>
        <v>North</v>
      </c>
      <c r="C20" s="139" t="str">
        <f>IFERROR(Table8[[#This Row],[Window/Door/Ventilator Name
]],"")</f>
        <v>W3</v>
      </c>
      <c r="D20" s="139">
        <f>IFERROR(Table8[[#This Row],[No. of Openings ]],"")</f>
        <v>28</v>
      </c>
      <c r="E20" s="139">
        <f>IFERROR(Table8[[#This Row],[Glass area in opening (m2)]],"")</f>
        <v>1.2800000000000002</v>
      </c>
      <c r="F20" s="36">
        <f>IFERROR(Table8[[#This Row],[H overhang]]/Table8[[#This Row],[V overhang]],"0")</f>
        <v>0.29374999999999996</v>
      </c>
      <c r="G20" s="38">
        <f>IFERROR(Table8[[#This Row],[H right]]/Table8[[#This Row],[V right]],"0")</f>
        <v>0.58749999999999991</v>
      </c>
      <c r="H20" s="38">
        <f>IFERROR((Table8[[#This Row],[H left]]/Table8[[#This Row],[V left]]),"0")</f>
        <v>3.875</v>
      </c>
      <c r="I20" s="253">
        <f>IFERROR(IF('General Details'!$I$2='Reference Tables 2'!$B$3,VLOOKUP('Equivalent SHGC'!$F20,'Reference Tables 2'!$D$6:$L$16,MATCH('Equivalent SHGC'!$B20,'Reference Tables 2'!$D$4:$L$4,0),TRUE),VLOOKUP($F20,'Reference Tables 2'!$D$22:$L$32,MATCH('Equivalent SHGC'!$B20,'Reference Tables 2'!$D$20:$L$20,0),TRUE)),"1")</f>
        <v>0.88800000000000001</v>
      </c>
      <c r="J20" s="38">
        <f>IFERROR(IF('General Details'!$I$2='Reference Tables 2'!$B$3,VLOOKUP('Equivalent SHGC'!$G20,'Reference Tables 2'!$D$38:$L$48,MATCH('Equivalent SHGC'!$B20,'Reference Tables 2'!$D$36:$L$36,0),TRUE),VLOOKUP($G20,'Reference Tables 2'!$D$54:$L$64,MATCH('Equivalent SHGC'!$B20,'Reference Tables 2'!$D$52:$L$52,0),TRUE)),"1")</f>
        <v>0.88800000000000001</v>
      </c>
      <c r="K20" s="38">
        <f>IFERROR(IF('General Details'!$I$2='Reference Tables 2'!$B$3,VLOOKUP('Equivalent SHGC'!$H20,'Reference Tables 2'!$D$70:$L$80,MATCH('Equivalent SHGC'!$B20,'Reference Tables 2'!$D$68:$L$68,0),TRUE),VLOOKUP($H20,'Reference Tables 2'!$D$86:$L$96,MATCH('Equivalent SHGC'!$B20,'Reference Tables 2'!$D$84:$L$84,0),TRUE)),"1")</f>
        <v>0.85399999999999998</v>
      </c>
      <c r="L20" s="38">
        <f t="shared" si="0"/>
        <v>0.74199999999999999</v>
      </c>
      <c r="M20" s="38">
        <f t="shared" si="1"/>
        <v>0.65889600000000004</v>
      </c>
      <c r="N20" s="187">
        <f>'General Details'!$C$30*M20</f>
        <v>0.52711680000000005</v>
      </c>
      <c r="P20" s="174">
        <f>IFERROR(Table8[[#This Row],[Total Glass area in opening (m2)]],"")</f>
        <v>35.840000000000003</v>
      </c>
      <c r="Q20" s="175">
        <f>IFERROR(IF('General Details'!$I$2='Reference Tables '!$D$4,VLOOKUP('Equivalent SHGC'!$B20,'Reference Tables '!$B$5:$D$12,3,FALSE),VLOOKUP('Equivalent SHGC'!$B20,'Reference Tables '!$B$5:$D$12,2,FALSE)),"")</f>
        <v>0.65900000000000003</v>
      </c>
      <c r="R20" s="163"/>
    </row>
    <row r="21" spans="2:18" ht="15.6" x14ac:dyDescent="0.3">
      <c r="B21" s="186" t="str">
        <f>IFERROR(Table8[[#This Row],[Orientation ]],"")</f>
        <v>North</v>
      </c>
      <c r="C21" s="139" t="str">
        <f>IFERROR(Table8[[#This Row],[Window/Door/Ventilator Name
]],"")</f>
        <v>D</v>
      </c>
      <c r="D21" s="139">
        <f>IFERROR(Table8[[#This Row],[No. of Openings ]],"")</f>
        <v>56</v>
      </c>
      <c r="E21" s="139">
        <f>IFERROR(Table8[[#This Row],[Glass area in opening (m2)]],"")</f>
        <v>0</v>
      </c>
      <c r="F21" s="36" t="str">
        <f>IFERROR(Table8[[#This Row],[H overhang]]/Table8[[#This Row],[V overhang]],"0")</f>
        <v>0</v>
      </c>
      <c r="G21" s="38" t="str">
        <f>IFERROR(Table8[[#This Row],[H right]]/Table8[[#This Row],[V right]],"0")</f>
        <v>0</v>
      </c>
      <c r="H21" s="38" t="str">
        <f>IFERROR((Table8[[#This Row],[H left]]/Table8[[#This Row],[V left]]),"0")</f>
        <v>0</v>
      </c>
      <c r="I21" s="253" t="str">
        <f>IFERROR(IF('General Details'!$I$2='Reference Tables 2'!$B$3,VLOOKUP('Equivalent SHGC'!$F21,'Reference Tables 2'!$D$6:$L$16,MATCH('Equivalent SHGC'!$B21,'Reference Tables 2'!$D$4:$L$4,0),TRUE),VLOOKUP($F21,'Reference Tables 2'!$D$22:$L$32,MATCH('Equivalent SHGC'!$B21,'Reference Tables 2'!$D$20:$L$20,0),TRUE)),"1")</f>
        <v>1</v>
      </c>
      <c r="J21" s="38" t="str">
        <f>IFERROR(IF('General Details'!$I$2='Reference Tables 2'!$B$3,VLOOKUP('Equivalent SHGC'!$G21,'Reference Tables 2'!$D$38:$L$48,MATCH('Equivalent SHGC'!$B21,'Reference Tables 2'!$D$36:$L$36,0),TRUE),VLOOKUP($G21,'Reference Tables 2'!$D$54:$L$64,MATCH('Equivalent SHGC'!$B21,'Reference Tables 2'!$D$52:$L$52,0),TRUE)),"1")</f>
        <v>1</v>
      </c>
      <c r="K21" s="38" t="str">
        <f>IFERROR(IF('General Details'!$I$2='Reference Tables 2'!$B$3,VLOOKUP('Equivalent SHGC'!$H21,'Reference Tables 2'!$D$70:$L$80,MATCH('Equivalent SHGC'!$B21,'Reference Tables 2'!$D$68:$L$68,0),TRUE),VLOOKUP($H21,'Reference Tables 2'!$D$86:$L$96,MATCH('Equivalent SHGC'!$B21,'Reference Tables 2'!$D$84:$L$84,0),TRUE)),"1")</f>
        <v>1</v>
      </c>
      <c r="L21" s="38">
        <f t="shared" si="0"/>
        <v>1</v>
      </c>
      <c r="M21" s="38">
        <f t="shared" si="1"/>
        <v>1</v>
      </c>
      <c r="N21" s="187">
        <f>'General Details'!$C$30*M21</f>
        <v>0.8</v>
      </c>
      <c r="P21" s="174">
        <f>IFERROR(Table8[[#This Row],[Total Glass area in opening (m2)]],"")</f>
        <v>0</v>
      </c>
      <c r="Q21" s="175">
        <f>IFERROR(IF('General Details'!$I$2='Reference Tables '!$D$4,VLOOKUP('Equivalent SHGC'!$B21,'Reference Tables '!$B$5:$D$12,3,FALSE),VLOOKUP('Equivalent SHGC'!$B21,'Reference Tables '!$B$5:$D$12,2,FALSE)),"")</f>
        <v>0.65900000000000003</v>
      </c>
      <c r="R21" s="163"/>
    </row>
    <row r="22" spans="2:18" ht="15.6" x14ac:dyDescent="0.3">
      <c r="B22" s="186" t="str">
        <f>IFERROR(Table8[[#This Row],[Orientation ]],"")</f>
        <v>South</v>
      </c>
      <c r="C22" s="139" t="str">
        <f>IFERROR(Table8[[#This Row],[Window/Door/Ventilator Name
]],"")</f>
        <v>W1</v>
      </c>
      <c r="D22" s="139">
        <f>IFERROR(Table8[[#This Row],[No. of Openings ]],"")</f>
        <v>56</v>
      </c>
      <c r="E22" s="139">
        <f>IFERROR(Table8[[#This Row],[Glass area in opening (m2)]],"")</f>
        <v>0.63600000000000001</v>
      </c>
      <c r="F22" s="36">
        <f>IFERROR(Table8[[#This Row],[H overhang]]/Table8[[#This Row],[V overhang]],"0")</f>
        <v>0.75471698113207553</v>
      </c>
      <c r="G22" s="38">
        <f>IFERROR(Table8[[#This Row],[H right]]/Table8[[#This Row],[V right]],"0")</f>
        <v>0.33333333333333337</v>
      </c>
      <c r="H22" s="38">
        <f>IFERROR((Table8[[#This Row],[H left]]/Table8[[#This Row],[V left]]),"0")</f>
        <v>0.33333333333333337</v>
      </c>
      <c r="I22" s="253">
        <f>IFERROR(IF('General Details'!$I$2='Reference Tables 2'!$B$3,VLOOKUP('Equivalent SHGC'!$F22,'Reference Tables 2'!$D$6:$L$16,MATCH('Equivalent SHGC'!$B22,'Reference Tables 2'!$D$4:$L$4,0),TRUE),VLOOKUP($F22,'Reference Tables 2'!$D$22:$L$32,MATCH('Equivalent SHGC'!$B22,'Reference Tables 2'!$D$20:$L$20,0),TRUE)),"1")</f>
        <v>0.63800000000000001</v>
      </c>
      <c r="J22" s="38">
        <f>IFERROR(IF('General Details'!$I$2='Reference Tables 2'!$B$3,VLOOKUP('Equivalent SHGC'!$G22,'Reference Tables 2'!$D$38:$L$48,MATCH('Equivalent SHGC'!$B22,'Reference Tables 2'!$D$36:$L$36,0),TRUE),VLOOKUP($G22,'Reference Tables 2'!$D$54:$L$64,MATCH('Equivalent SHGC'!$B22,'Reference Tables 2'!$D$52:$L$52,0),TRUE)),"1")</f>
        <v>0.91100000000000003</v>
      </c>
      <c r="K22" s="38">
        <f>IFERROR(IF('General Details'!$I$2='Reference Tables 2'!$B$3,VLOOKUP('Equivalent SHGC'!$H22,'Reference Tables 2'!$D$70:$L$80,MATCH('Equivalent SHGC'!$B22,'Reference Tables 2'!$D$68:$L$68,0),TRUE),VLOOKUP($H22,'Reference Tables 2'!$D$86:$L$96,MATCH('Equivalent SHGC'!$B22,'Reference Tables 2'!$D$84:$L$84,0),TRUE)),"1")</f>
        <v>0.91100000000000003</v>
      </c>
      <c r="L22" s="38">
        <f t="shared" si="0"/>
        <v>0.82200000000000006</v>
      </c>
      <c r="M22" s="38">
        <f t="shared" si="1"/>
        <v>0.52443600000000001</v>
      </c>
      <c r="N22" s="187">
        <f>'General Details'!$C$30*M22</f>
        <v>0.41954880000000006</v>
      </c>
      <c r="P22" s="174">
        <f>IFERROR(Table8[[#This Row],[Total Glass area in opening (m2)]],"")</f>
        <v>35.616</v>
      </c>
      <c r="Q22" s="175">
        <f>IFERROR(IF('General Details'!$I$2='Reference Tables '!$D$4,VLOOKUP('Equivalent SHGC'!$B22,'Reference Tables '!$B$5:$D$12,3,FALSE),VLOOKUP('Equivalent SHGC'!$B22,'Reference Tables '!$B$5:$D$12,2,FALSE)),"")</f>
        <v>0.96599999999999997</v>
      </c>
    </row>
    <row r="23" spans="2:18" ht="15.6" x14ac:dyDescent="0.3">
      <c r="B23" s="186" t="str">
        <f>IFERROR(Table8[[#This Row],[Orientation ]],"")</f>
        <v>South</v>
      </c>
      <c r="C23" s="139" t="str">
        <f>IFERROR(Table8[[#This Row],[Window/Door/Ventilator Name
]],"")</f>
        <v>W2</v>
      </c>
      <c r="D23" s="139">
        <f>IFERROR(Table8[[#This Row],[No. of Openings ]],"")</f>
        <v>28</v>
      </c>
      <c r="E23" s="139">
        <f>IFERROR(Table8[[#This Row],[Glass area in opening (m2)]],"")</f>
        <v>0.34400000000000003</v>
      </c>
      <c r="F23" s="36">
        <f>IFERROR(Table8[[#This Row],[H overhang]]/Table8[[#This Row],[V overhang]],"0")</f>
        <v>2.558139534883721</v>
      </c>
      <c r="G23" s="38">
        <f>IFERROR(Table8[[#This Row],[H right]]/Table8[[#This Row],[V right]],"0")</f>
        <v>0.62857142857142867</v>
      </c>
      <c r="H23" s="38">
        <f>IFERROR((Table8[[#This Row],[H left]]/Table8[[#This Row],[V left]]),"0")</f>
        <v>1.375</v>
      </c>
      <c r="I23" s="253">
        <f>IFERROR(IF('General Details'!$I$2='Reference Tables 2'!$B$3,VLOOKUP('Equivalent SHGC'!$F23,'Reference Tables 2'!$D$6:$L$16,MATCH('Equivalent SHGC'!$B23,'Reference Tables 2'!$D$4:$L$4,0),TRUE),VLOOKUP($F23,'Reference Tables 2'!$D$22:$L$32,MATCH('Equivalent SHGC'!$B23,'Reference Tables 2'!$D$20:$L$20,0),TRUE)),"1")</f>
        <v>0.61599999999999999</v>
      </c>
      <c r="J23" s="38">
        <f>IFERROR(IF('General Details'!$I$2='Reference Tables 2'!$B$3,VLOOKUP('Equivalent SHGC'!$G23,'Reference Tables 2'!$D$38:$L$48,MATCH('Equivalent SHGC'!$B23,'Reference Tables 2'!$D$36:$L$36,0),TRUE),VLOOKUP($G23,'Reference Tables 2'!$D$54:$L$64,MATCH('Equivalent SHGC'!$B23,'Reference Tables 2'!$D$52:$L$52,0),TRUE)),"1")</f>
        <v>0.877</v>
      </c>
      <c r="K23" s="38">
        <f>IFERROR(IF('General Details'!$I$2='Reference Tables 2'!$B$3,VLOOKUP('Equivalent SHGC'!$H23,'Reference Tables 2'!$D$70:$L$80,MATCH('Equivalent SHGC'!$B23,'Reference Tables 2'!$D$68:$L$68,0),TRUE),VLOOKUP($H23,'Reference Tables 2'!$D$86:$L$96,MATCH('Equivalent SHGC'!$B23,'Reference Tables 2'!$D$84:$L$84,0),TRUE)),"1")</f>
        <v>0.85899999999999999</v>
      </c>
      <c r="L23" s="38">
        <f t="shared" si="0"/>
        <v>0.73599999999999999</v>
      </c>
      <c r="M23" s="38">
        <f t="shared" si="1"/>
        <v>0.453376</v>
      </c>
      <c r="N23" s="187">
        <f>'General Details'!$C$30*M23</f>
        <v>0.36270080000000005</v>
      </c>
      <c r="P23" s="174">
        <f>IFERROR(Table8[[#This Row],[Total Glass area in opening (m2)]],"")</f>
        <v>9.6320000000000014</v>
      </c>
      <c r="Q23" s="175">
        <f>IFERROR(IF('General Details'!$I$2='Reference Tables '!$D$4,VLOOKUP('Equivalent SHGC'!$B23,'Reference Tables '!$B$5:$D$12,3,FALSE),VLOOKUP('Equivalent SHGC'!$B23,'Reference Tables '!$B$5:$D$12,2,FALSE)),"")</f>
        <v>0.96599999999999997</v>
      </c>
    </row>
    <row r="24" spans="2:18" ht="15.6" x14ac:dyDescent="0.3">
      <c r="B24" s="186" t="str">
        <f>IFERROR(Table8[[#This Row],[Orientation ]],"")</f>
        <v>South</v>
      </c>
      <c r="C24" s="139" t="str">
        <f>IFERROR(Table8[[#This Row],[Window/Door/Ventilator Name
]],"")</f>
        <v>W2</v>
      </c>
      <c r="D24" s="139">
        <f>IFERROR(Table8[[#This Row],[No. of Openings ]],"")</f>
        <v>28</v>
      </c>
      <c r="E24" s="139">
        <f>IFERROR(Table8[[#This Row],[Glass area in opening (m2)]],"")</f>
        <v>0.34400000000000003</v>
      </c>
      <c r="F24" s="36">
        <f>IFERROR(Table8[[#This Row],[H overhang]]/Table8[[#This Row],[V overhang]],"0")</f>
        <v>2.558139534883721</v>
      </c>
      <c r="G24" s="38">
        <f>IFERROR(Table8[[#This Row],[H right]]/Table8[[#This Row],[V right]],"0")</f>
        <v>1.375</v>
      </c>
      <c r="H24" s="38">
        <f>IFERROR((Table8[[#This Row],[H left]]/Table8[[#This Row],[V left]]),"0")</f>
        <v>0.62857142857142867</v>
      </c>
      <c r="I24" s="253">
        <f>IFERROR(IF('General Details'!$I$2='Reference Tables 2'!$B$3,VLOOKUP('Equivalent SHGC'!$F24,'Reference Tables 2'!$D$6:$L$16,MATCH('Equivalent SHGC'!$B24,'Reference Tables 2'!$D$4:$L$4,0),TRUE),VLOOKUP($F24,'Reference Tables 2'!$D$22:$L$32,MATCH('Equivalent SHGC'!$B24,'Reference Tables 2'!$D$20:$L$20,0),TRUE)),"1")</f>
        <v>0.61599999999999999</v>
      </c>
      <c r="J24" s="38">
        <f>IFERROR(IF('General Details'!$I$2='Reference Tables 2'!$B$3,VLOOKUP('Equivalent SHGC'!$G24,'Reference Tables 2'!$D$38:$L$48,MATCH('Equivalent SHGC'!$B24,'Reference Tables 2'!$D$36:$L$36,0),TRUE),VLOOKUP($G24,'Reference Tables 2'!$D$54:$L$64,MATCH('Equivalent SHGC'!$B24,'Reference Tables 2'!$D$52:$L$52,0),TRUE)),"1")</f>
        <v>0.85899999999999999</v>
      </c>
      <c r="K24" s="38">
        <f>IFERROR(IF('General Details'!$I$2='Reference Tables 2'!$B$3,VLOOKUP('Equivalent SHGC'!$H24,'Reference Tables 2'!$D$70:$L$80,MATCH('Equivalent SHGC'!$B24,'Reference Tables 2'!$D$68:$L$68,0),TRUE),VLOOKUP($H24,'Reference Tables 2'!$D$86:$L$96,MATCH('Equivalent SHGC'!$B24,'Reference Tables 2'!$D$84:$L$84,0),TRUE)),"1")</f>
        <v>0.877</v>
      </c>
      <c r="L24" s="38">
        <f t="shared" si="0"/>
        <v>0.73599999999999999</v>
      </c>
      <c r="M24" s="38">
        <f t="shared" si="1"/>
        <v>0.453376</v>
      </c>
      <c r="N24" s="187">
        <f>'General Details'!$C$30*M24</f>
        <v>0.36270080000000005</v>
      </c>
      <c r="P24" s="174">
        <f>IFERROR(Table8[[#This Row],[Total Glass area in opening (m2)]],"")</f>
        <v>9.6320000000000014</v>
      </c>
      <c r="Q24" s="175">
        <f>IFERROR(IF('General Details'!$I$2='Reference Tables '!$D$4,VLOOKUP('Equivalent SHGC'!$B24,'Reference Tables '!$B$5:$D$12,3,FALSE),VLOOKUP('Equivalent SHGC'!$B24,'Reference Tables '!$B$5:$D$12,2,FALSE)),"")</f>
        <v>0.96599999999999997</v>
      </c>
    </row>
    <row r="25" spans="2:18" ht="15.6" x14ac:dyDescent="0.3">
      <c r="B25" s="186" t="str">
        <f>IFERROR(Table8[[#This Row],[Orientation ]],"")</f>
        <v>South</v>
      </c>
      <c r="C25" s="139" t="str">
        <f>IFERROR(Table8[[#This Row],[Window/Door/Ventilator Name
]],"")</f>
        <v>W3</v>
      </c>
      <c r="D25" s="139">
        <f>IFERROR(Table8[[#This Row],[No. of Openings ]],"")</f>
        <v>28</v>
      </c>
      <c r="E25" s="139">
        <f>IFERROR(Table8[[#This Row],[Glass area in opening (m2)]],"")</f>
        <v>1.2800000000000002</v>
      </c>
      <c r="F25" s="36">
        <f>IFERROR(Table8[[#This Row],[H overhang]]/Table8[[#This Row],[V overhang]],"0")</f>
        <v>0.29374999999999996</v>
      </c>
      <c r="G25" s="38">
        <f>IFERROR(Table8[[#This Row],[H right]]/Table8[[#This Row],[V right]],"0")</f>
        <v>3.875</v>
      </c>
      <c r="H25" s="38">
        <f>IFERROR((Table8[[#This Row],[H left]]/Table8[[#This Row],[V left]]),"0")</f>
        <v>0.58749999999999991</v>
      </c>
      <c r="I25" s="253">
        <f>IFERROR(IF('General Details'!$I$2='Reference Tables 2'!$B$3,VLOOKUP('Equivalent SHGC'!$F25,'Reference Tables 2'!$D$6:$L$16,MATCH('Equivalent SHGC'!$B25,'Reference Tables 2'!$D$4:$L$4,0),TRUE),VLOOKUP($F25,'Reference Tables 2'!$D$22:$L$32,MATCH('Equivalent SHGC'!$B25,'Reference Tables 2'!$D$20:$L$20,0),TRUE)),"1")</f>
        <v>0.81599999999999995</v>
      </c>
      <c r="J25" s="38">
        <f>IFERROR(IF('General Details'!$I$2='Reference Tables 2'!$B$3,VLOOKUP('Equivalent SHGC'!$G25,'Reference Tables 2'!$D$38:$L$48,MATCH('Equivalent SHGC'!$B25,'Reference Tables 2'!$D$36:$L$36,0),TRUE),VLOOKUP($G25,'Reference Tables 2'!$D$54:$L$64,MATCH('Equivalent SHGC'!$B25,'Reference Tables 2'!$D$52:$L$52,0),TRUE)),"1")</f>
        <v>0.85899999999999999</v>
      </c>
      <c r="K25" s="38">
        <f>IFERROR(IF('General Details'!$I$2='Reference Tables 2'!$B$3,VLOOKUP('Equivalent SHGC'!$H25,'Reference Tables 2'!$D$70:$L$80,MATCH('Equivalent SHGC'!$B25,'Reference Tables 2'!$D$68:$L$68,0),TRUE),VLOOKUP($H25,'Reference Tables 2'!$D$86:$L$96,MATCH('Equivalent SHGC'!$B25,'Reference Tables 2'!$D$84:$L$84,0),TRUE)),"1")</f>
        <v>0.88500000000000001</v>
      </c>
      <c r="L25" s="38">
        <f t="shared" si="0"/>
        <v>0.74399999999999999</v>
      </c>
      <c r="M25" s="38">
        <f t="shared" si="1"/>
        <v>0.60710399999999998</v>
      </c>
      <c r="N25" s="187">
        <f>'General Details'!$C$30*M25</f>
        <v>0.48568319999999998</v>
      </c>
      <c r="P25" s="174">
        <f>IFERROR(Table8[[#This Row],[Total Glass area in opening (m2)]],"")</f>
        <v>35.840000000000003</v>
      </c>
      <c r="Q25" s="175">
        <f>IFERROR(IF('General Details'!$I$2='Reference Tables '!$D$4,VLOOKUP('Equivalent SHGC'!$B25,'Reference Tables '!$B$5:$D$12,3,FALSE),VLOOKUP('Equivalent SHGC'!$B25,'Reference Tables '!$B$5:$D$12,2,FALSE)),"")</f>
        <v>0.96599999999999997</v>
      </c>
    </row>
    <row r="26" spans="2:18" ht="15.6" x14ac:dyDescent="0.3">
      <c r="B26" s="186" t="str">
        <f>IFERROR(Table8[[#This Row],[Orientation ]],"")</f>
        <v>South</v>
      </c>
      <c r="C26" s="139" t="str">
        <f>IFERROR(Table8[[#This Row],[Window/Door/Ventilator Name
]],"")</f>
        <v>W3</v>
      </c>
      <c r="D26" s="139">
        <f>IFERROR(Table8[[#This Row],[No. of Openings ]],"")</f>
        <v>28</v>
      </c>
      <c r="E26" s="139">
        <f>IFERROR(Table8[[#This Row],[Glass area in opening (m2)]],"")</f>
        <v>1.2800000000000002</v>
      </c>
      <c r="F26" s="36">
        <f>IFERROR(Table8[[#This Row],[H overhang]]/Table8[[#This Row],[V overhang]],"0")</f>
        <v>0.29374999999999996</v>
      </c>
      <c r="G26" s="38">
        <f>IFERROR(Table8[[#This Row],[H right]]/Table8[[#This Row],[V right]],"0")</f>
        <v>0.58749999999999991</v>
      </c>
      <c r="H26" s="38">
        <f>IFERROR((Table8[[#This Row],[H left]]/Table8[[#This Row],[V left]]),"0")</f>
        <v>3.875</v>
      </c>
      <c r="I26" s="253">
        <f>IFERROR(IF('General Details'!$I$2='Reference Tables 2'!$B$3,VLOOKUP('Equivalent SHGC'!$F26,'Reference Tables 2'!$D$6:$L$16,MATCH('Equivalent SHGC'!$B26,'Reference Tables 2'!$D$4:$L$4,0),TRUE),VLOOKUP($F26,'Reference Tables 2'!$D$22:$L$32,MATCH('Equivalent SHGC'!$B26,'Reference Tables 2'!$D$20:$L$20,0),TRUE)),"1")</f>
        <v>0.81599999999999995</v>
      </c>
      <c r="J26" s="38">
        <f>IFERROR(IF('General Details'!$I$2='Reference Tables 2'!$B$3,VLOOKUP('Equivalent SHGC'!$G26,'Reference Tables 2'!$D$38:$L$48,MATCH('Equivalent SHGC'!$B26,'Reference Tables 2'!$D$36:$L$36,0),TRUE),VLOOKUP($G26,'Reference Tables 2'!$D$54:$L$64,MATCH('Equivalent SHGC'!$B26,'Reference Tables 2'!$D$52:$L$52,0),TRUE)),"1")</f>
        <v>0.88500000000000001</v>
      </c>
      <c r="K26" s="38">
        <f>IFERROR(IF('General Details'!$I$2='Reference Tables 2'!$B$3,VLOOKUP('Equivalent SHGC'!$H26,'Reference Tables 2'!$D$70:$L$80,MATCH('Equivalent SHGC'!$B26,'Reference Tables 2'!$D$68:$L$68,0),TRUE),VLOOKUP($H26,'Reference Tables 2'!$D$86:$L$96,MATCH('Equivalent SHGC'!$B26,'Reference Tables 2'!$D$84:$L$84,0),TRUE)),"1")</f>
        <v>0.85899999999999999</v>
      </c>
      <c r="L26" s="38">
        <f t="shared" si="0"/>
        <v>0.74399999999999999</v>
      </c>
      <c r="M26" s="38">
        <f t="shared" si="1"/>
        <v>0.60710399999999998</v>
      </c>
      <c r="N26" s="187">
        <f>'General Details'!$C$30*M26</f>
        <v>0.48568319999999998</v>
      </c>
      <c r="P26" s="174">
        <f>IFERROR(Table8[[#This Row],[Total Glass area in opening (m2)]],"")</f>
        <v>35.840000000000003</v>
      </c>
      <c r="Q26" s="175">
        <f>IFERROR(IF('General Details'!$I$2='Reference Tables '!$D$4,VLOOKUP('Equivalent SHGC'!$B26,'Reference Tables '!$B$5:$D$12,3,FALSE),VLOOKUP('Equivalent SHGC'!$B26,'Reference Tables '!$B$5:$D$12,2,FALSE)),"")</f>
        <v>0.96599999999999997</v>
      </c>
    </row>
    <row r="27" spans="2:18" ht="15.6" x14ac:dyDescent="0.3">
      <c r="B27" s="186" t="str">
        <f>IFERROR(Table8[[#This Row],[Orientation ]],"")</f>
        <v>South</v>
      </c>
      <c r="C27" s="139" t="str">
        <f>IFERROR(Table8[[#This Row],[Window/Door/Ventilator Name
]],"")</f>
        <v>D</v>
      </c>
      <c r="D27" s="139">
        <f>IFERROR(Table8[[#This Row],[No. of Openings ]],"")</f>
        <v>56</v>
      </c>
      <c r="E27" s="139">
        <f>IFERROR(Table8[[#This Row],[Glass area in opening (m2)]],"")</f>
        <v>0</v>
      </c>
      <c r="F27" s="36" t="str">
        <f>IFERROR(Table8[[#This Row],[H overhang]]/Table8[[#This Row],[V overhang]],"0")</f>
        <v>0</v>
      </c>
      <c r="G27" s="38" t="str">
        <f>IFERROR(Table8[[#This Row],[H right]]/Table8[[#This Row],[V right]],"0")</f>
        <v>0</v>
      </c>
      <c r="H27" s="38" t="str">
        <f>IFERROR((Table8[[#This Row],[H left]]/Table8[[#This Row],[V left]]),"0")</f>
        <v>0</v>
      </c>
      <c r="I27" s="253" t="str">
        <f>IFERROR(IF('General Details'!$I$2='Reference Tables 2'!$B$3,VLOOKUP('Equivalent SHGC'!$F27,'Reference Tables 2'!$D$6:$L$16,MATCH('Equivalent SHGC'!$B27,'Reference Tables 2'!$D$4:$L$4,0),TRUE),VLOOKUP($F27,'Reference Tables 2'!$D$22:$L$32,MATCH('Equivalent SHGC'!$B27,'Reference Tables 2'!$D$20:$L$20,0),TRUE)),"1")</f>
        <v>1</v>
      </c>
      <c r="J27" s="38" t="str">
        <f>IFERROR(IF('General Details'!$I$2='Reference Tables 2'!$B$3,VLOOKUP('Equivalent SHGC'!$G27,'Reference Tables 2'!$D$38:$L$48,MATCH('Equivalent SHGC'!$B27,'Reference Tables 2'!$D$36:$L$36,0),TRUE),VLOOKUP($G27,'Reference Tables 2'!$D$54:$L$64,MATCH('Equivalent SHGC'!$B27,'Reference Tables 2'!$D$52:$L$52,0),TRUE)),"1")</f>
        <v>1</v>
      </c>
      <c r="K27" s="38" t="str">
        <f>IFERROR(IF('General Details'!$I$2='Reference Tables 2'!$B$3,VLOOKUP('Equivalent SHGC'!$H27,'Reference Tables 2'!$D$70:$L$80,MATCH('Equivalent SHGC'!$B27,'Reference Tables 2'!$D$68:$L$68,0),TRUE),VLOOKUP($H27,'Reference Tables 2'!$D$86:$L$96,MATCH('Equivalent SHGC'!$B27,'Reference Tables 2'!$D$84:$L$84,0),TRUE)),"1")</f>
        <v>1</v>
      </c>
      <c r="L27" s="38">
        <f t="shared" si="0"/>
        <v>1</v>
      </c>
      <c r="M27" s="38">
        <f t="shared" si="1"/>
        <v>1</v>
      </c>
      <c r="N27" s="187">
        <f>'General Details'!$C$30*M27</f>
        <v>0.8</v>
      </c>
      <c r="P27" s="174">
        <f>IFERROR(Table8[[#This Row],[Total Glass area in opening (m2)]],"")</f>
        <v>0</v>
      </c>
      <c r="Q27" s="175">
        <f>IFERROR(IF('General Details'!$I$2='Reference Tables '!$D$4,VLOOKUP('Equivalent SHGC'!$B27,'Reference Tables '!$B$5:$D$12,3,FALSE),VLOOKUP('Equivalent SHGC'!$B27,'Reference Tables '!$B$5:$D$12,2,FALSE)),"")</f>
        <v>0.96599999999999997</v>
      </c>
    </row>
    <row r="28" spans="2:18" ht="15.6" x14ac:dyDescent="0.3">
      <c r="B28" s="186">
        <f>IFERROR(Table8[[#This Row],[Orientation ]],"")</f>
        <v>0</v>
      </c>
      <c r="C28" s="139">
        <f>IFERROR(Table8[[#This Row],[Window/Door/Ventilator Name
]],"")</f>
        <v>0</v>
      </c>
      <c r="D28" s="139">
        <f>IFERROR(Table8[[#This Row],[No. of Openings ]],"")</f>
        <v>0</v>
      </c>
      <c r="E28" s="139" t="str">
        <f>IFERROR(Table8[[#This Row],[Glass area in opening (m2)]],"")</f>
        <v/>
      </c>
      <c r="F28" s="36" t="str">
        <f>IFERROR(Table8[[#This Row],[H overhang]]/Table8[[#This Row],[V overhang]],"0")</f>
        <v>0</v>
      </c>
      <c r="G28" s="38" t="str">
        <f>IFERROR(Table8[[#This Row],[H right]]/Table8[[#This Row],[V right]],"0")</f>
        <v>0</v>
      </c>
      <c r="H28" s="38" t="str">
        <f>IFERROR((Table8[[#This Row],[H left]]/Table8[[#This Row],[V left]]),"0")</f>
        <v>0</v>
      </c>
      <c r="I28" s="253" t="str">
        <f>IFERROR(IF('General Details'!$I$2='Reference Tables 2'!$B$3,VLOOKUP('Equivalent SHGC'!$F28,'Reference Tables 2'!$D$6:$L$16,MATCH('Equivalent SHGC'!$B28,'Reference Tables 2'!$D$4:$L$4,0),TRUE),VLOOKUP($F28,'Reference Tables 2'!$D$22:$L$32,MATCH('Equivalent SHGC'!$B28,'Reference Tables 2'!$D$20:$L$20,0),TRUE)),"1")</f>
        <v>1</v>
      </c>
      <c r="J28" s="38" t="str">
        <f>IFERROR(IF('General Details'!$I$2='Reference Tables 2'!$B$3,VLOOKUP('Equivalent SHGC'!$G28,'Reference Tables 2'!$D$38:$L$48,MATCH('Equivalent SHGC'!$B28,'Reference Tables 2'!$D$36:$L$36,0),TRUE),VLOOKUP($G28,'Reference Tables 2'!$D$54:$L$64,MATCH('Equivalent SHGC'!$B28,'Reference Tables 2'!$D$52:$L$52,0),TRUE)),"1")</f>
        <v>1</v>
      </c>
      <c r="K28" s="38" t="str">
        <f>IFERROR(IF('General Details'!$I$2='Reference Tables 2'!$B$3,VLOOKUP('Equivalent SHGC'!$H28,'Reference Tables 2'!$D$70:$L$80,MATCH('Equivalent SHGC'!$B28,'Reference Tables 2'!$D$68:$L$68,0),TRUE),VLOOKUP($H28,'Reference Tables 2'!$D$86:$L$96,MATCH('Equivalent SHGC'!$B28,'Reference Tables 2'!$D$84:$L$84,0),TRUE)),"1")</f>
        <v>1</v>
      </c>
      <c r="L28" s="38">
        <f t="shared" si="0"/>
        <v>1</v>
      </c>
      <c r="M28" s="38">
        <f t="shared" si="1"/>
        <v>1</v>
      </c>
      <c r="N28" s="187">
        <f>'General Details'!$C$30*M28</f>
        <v>0.8</v>
      </c>
      <c r="P28" s="174" t="str">
        <f>IFERROR(Table8[[#This Row],[Total Glass area in opening (m2)]],"")</f>
        <v/>
      </c>
      <c r="Q28" s="175" t="str">
        <f>IFERROR(IF('General Details'!$I$2='Reference Tables '!$D$4,VLOOKUP('Equivalent SHGC'!$B28,'Reference Tables '!$B$5:$D$12,3,FALSE),VLOOKUP('Equivalent SHGC'!$B28,'Reference Tables '!$B$5:$D$12,2,FALSE)),"")</f>
        <v/>
      </c>
    </row>
    <row r="29" spans="2:18" ht="15.6" x14ac:dyDescent="0.3">
      <c r="B29" s="186">
        <f>IFERROR(Table8[[#This Row],[Orientation ]],"")</f>
        <v>0</v>
      </c>
      <c r="C29" s="139">
        <f>IFERROR(Table8[[#This Row],[Window/Door/Ventilator Name
]],"")</f>
        <v>0</v>
      </c>
      <c r="D29" s="139">
        <f>IFERROR(Table8[[#This Row],[No. of Openings ]],"")</f>
        <v>0</v>
      </c>
      <c r="E29" s="139" t="str">
        <f>IFERROR(Table8[[#This Row],[Glass area in opening (m2)]],"")</f>
        <v/>
      </c>
      <c r="F29" s="36" t="str">
        <f>IFERROR(Table8[[#This Row],[H overhang]]/Table8[[#This Row],[V overhang]],"0")</f>
        <v>0</v>
      </c>
      <c r="G29" s="38" t="str">
        <f>IFERROR(Table8[[#This Row],[H right]]/Table8[[#This Row],[V right]],"0")</f>
        <v>0</v>
      </c>
      <c r="H29" s="38" t="str">
        <f>IFERROR((Table8[[#This Row],[H left]]/Table8[[#This Row],[V left]]),"0")</f>
        <v>0</v>
      </c>
      <c r="I29" s="253" t="str">
        <f>IFERROR(IF('General Details'!$I$2='Reference Tables 2'!$B$3,VLOOKUP('Equivalent SHGC'!$F29,'Reference Tables 2'!$D$6:$L$16,MATCH('Equivalent SHGC'!$B29,'Reference Tables 2'!$D$4:$L$4,0),TRUE),VLOOKUP($F29,'Reference Tables 2'!$D$22:$L$32,MATCH('Equivalent SHGC'!$B29,'Reference Tables 2'!$D$20:$L$20,0),TRUE)),"1")</f>
        <v>1</v>
      </c>
      <c r="J29" s="38" t="str">
        <f>IFERROR(IF('General Details'!$I$2='Reference Tables 2'!$B$3,VLOOKUP('Equivalent SHGC'!$G29,'Reference Tables 2'!$D$38:$L$48,MATCH('Equivalent SHGC'!$B29,'Reference Tables 2'!$D$36:$L$36,0),TRUE),VLOOKUP($G29,'Reference Tables 2'!$D$54:$L$64,MATCH('Equivalent SHGC'!$B29,'Reference Tables 2'!$D$52:$L$52,0),TRUE)),"1")</f>
        <v>1</v>
      </c>
      <c r="K29" s="38" t="str">
        <f>IFERROR(IF('General Details'!$I$2='Reference Tables 2'!$B$3,VLOOKUP('Equivalent SHGC'!$H29,'Reference Tables 2'!$D$70:$L$80,MATCH('Equivalent SHGC'!$B29,'Reference Tables 2'!$D$68:$L$68,0),TRUE),VLOOKUP($H29,'Reference Tables 2'!$D$86:$L$96,MATCH('Equivalent SHGC'!$B29,'Reference Tables 2'!$D$84:$L$84,0),TRUE)),"1")</f>
        <v>1</v>
      </c>
      <c r="L29" s="38">
        <f t="shared" si="0"/>
        <v>1</v>
      </c>
      <c r="M29" s="38">
        <f t="shared" si="1"/>
        <v>1</v>
      </c>
      <c r="N29" s="187">
        <f>'General Details'!$C$30*M29</f>
        <v>0.8</v>
      </c>
      <c r="P29" s="174" t="str">
        <f>IFERROR(Table8[[#This Row],[Total Glass area in opening (m2)]],"")</f>
        <v/>
      </c>
      <c r="Q29" s="175" t="str">
        <f>IFERROR(IF('General Details'!$I$2='Reference Tables '!$D$4,VLOOKUP('Equivalent SHGC'!$B29,'Reference Tables '!$B$5:$D$12,3,FALSE),VLOOKUP('Equivalent SHGC'!$B29,'Reference Tables '!$B$5:$D$12,2,FALSE)),"")</f>
        <v/>
      </c>
    </row>
    <row r="30" spans="2:18" ht="15.6" x14ac:dyDescent="0.3">
      <c r="B30" s="186">
        <f>IFERROR(Table8[[#This Row],[Orientation ]],"")</f>
        <v>0</v>
      </c>
      <c r="C30" s="139">
        <f>IFERROR(Table8[[#This Row],[Window/Door/Ventilator Name
]],"")</f>
        <v>0</v>
      </c>
      <c r="D30" s="139">
        <f>IFERROR(Table8[[#This Row],[No. of Openings ]],"")</f>
        <v>0</v>
      </c>
      <c r="E30" s="139" t="str">
        <f>IFERROR(Table8[[#This Row],[Glass area in opening (m2)]],"")</f>
        <v/>
      </c>
      <c r="F30" s="36" t="str">
        <f>IFERROR(Table8[[#This Row],[H overhang]]/Table8[[#This Row],[V overhang]],"0")</f>
        <v>0</v>
      </c>
      <c r="G30" s="38" t="str">
        <f>IFERROR(Table8[[#This Row],[H right]]/Table8[[#This Row],[V right]],"0")</f>
        <v>0</v>
      </c>
      <c r="H30" s="38" t="str">
        <f>IFERROR((Table8[[#This Row],[H left]]/Table8[[#This Row],[V left]]),"0")</f>
        <v>0</v>
      </c>
      <c r="I30" s="253" t="str">
        <f>IFERROR(IF('General Details'!$I$2='Reference Tables 2'!$B$3,VLOOKUP('Equivalent SHGC'!$F30,'Reference Tables 2'!$D$6:$L$16,MATCH('Equivalent SHGC'!$B30,'Reference Tables 2'!$D$4:$L$4,0),TRUE),VLOOKUP($F30,'Reference Tables 2'!$D$22:$L$32,MATCH('Equivalent SHGC'!$B30,'Reference Tables 2'!$D$20:$L$20,0),TRUE)),"1")</f>
        <v>1</v>
      </c>
      <c r="J30" s="38" t="str">
        <f>IFERROR(IF('General Details'!$I$2='Reference Tables 2'!$B$3,VLOOKUP('Equivalent SHGC'!$G30,'Reference Tables 2'!$D$38:$L$48,MATCH('Equivalent SHGC'!$B30,'Reference Tables 2'!$D$36:$L$36,0),TRUE),VLOOKUP($G30,'Reference Tables 2'!$D$54:$L$64,MATCH('Equivalent SHGC'!$B30,'Reference Tables 2'!$D$52:$L$52,0),TRUE)),"1")</f>
        <v>1</v>
      </c>
      <c r="K30" s="38" t="str">
        <f>IFERROR(IF('General Details'!$I$2='Reference Tables 2'!$B$3,VLOOKUP('Equivalent SHGC'!$H30,'Reference Tables 2'!$D$70:$L$80,MATCH('Equivalent SHGC'!$B30,'Reference Tables 2'!$D$68:$L$68,0),TRUE),VLOOKUP($H30,'Reference Tables 2'!$D$86:$L$96,MATCH('Equivalent SHGC'!$B30,'Reference Tables 2'!$D$84:$L$84,0),TRUE)),"1")</f>
        <v>1</v>
      </c>
      <c r="L30" s="38">
        <f t="shared" si="0"/>
        <v>1</v>
      </c>
      <c r="M30" s="38">
        <f t="shared" si="1"/>
        <v>1</v>
      </c>
      <c r="N30" s="187">
        <f>'General Details'!$C$30*M30</f>
        <v>0.8</v>
      </c>
      <c r="P30" s="174" t="str">
        <f>IFERROR(Table8[[#This Row],[Total Glass area in opening (m2)]],"")</f>
        <v/>
      </c>
      <c r="Q30" s="175" t="str">
        <f>IFERROR(IF('General Details'!$I$2='Reference Tables '!$D$4,VLOOKUP('Equivalent SHGC'!$B30,'Reference Tables '!$B$5:$D$12,3,FALSE),VLOOKUP('Equivalent SHGC'!$B30,'Reference Tables '!$B$5:$D$12,2,FALSE)),"")</f>
        <v/>
      </c>
    </row>
    <row r="31" spans="2:18" ht="15.6" x14ac:dyDescent="0.3">
      <c r="B31" s="186">
        <f>IFERROR(Table8[[#This Row],[Orientation ]],"")</f>
        <v>0</v>
      </c>
      <c r="C31" s="139">
        <f>IFERROR(Table8[[#This Row],[Window/Door/Ventilator Name
]],"")</f>
        <v>0</v>
      </c>
      <c r="D31" s="139">
        <f>IFERROR(Table8[[#This Row],[No. of Openings ]],"")</f>
        <v>0</v>
      </c>
      <c r="E31" s="139" t="str">
        <f>IFERROR(Table8[[#This Row],[Glass area in opening (m2)]],"")</f>
        <v/>
      </c>
      <c r="F31" s="36" t="str">
        <f>IFERROR(Table8[[#This Row],[H overhang]]/Table8[[#This Row],[V overhang]],"0")</f>
        <v>0</v>
      </c>
      <c r="G31" s="38" t="str">
        <f>IFERROR(Table8[[#This Row],[H right]]/Table8[[#This Row],[V right]],"0")</f>
        <v>0</v>
      </c>
      <c r="H31" s="38" t="str">
        <f>IFERROR((Table8[[#This Row],[H left]]/Table8[[#This Row],[V left]]),"0")</f>
        <v>0</v>
      </c>
      <c r="I31" s="253" t="str">
        <f>IFERROR(IF('General Details'!$I$2='Reference Tables 2'!$B$3,VLOOKUP('Equivalent SHGC'!$F31,'Reference Tables 2'!$D$6:$L$16,MATCH('Equivalent SHGC'!$B31,'Reference Tables 2'!$D$4:$L$4,0),TRUE),VLOOKUP($F31,'Reference Tables 2'!$D$22:$L$32,MATCH('Equivalent SHGC'!$B31,'Reference Tables 2'!$D$20:$L$20,0),TRUE)),"1")</f>
        <v>1</v>
      </c>
      <c r="J31" s="38" t="str">
        <f>IFERROR(IF('General Details'!$I$2='Reference Tables 2'!$B$3,VLOOKUP('Equivalent SHGC'!$G31,'Reference Tables 2'!$D$38:$L$48,MATCH('Equivalent SHGC'!$B31,'Reference Tables 2'!$D$36:$L$36,0),TRUE),VLOOKUP($G31,'Reference Tables 2'!$D$54:$L$64,MATCH('Equivalent SHGC'!$B31,'Reference Tables 2'!$D$52:$L$52,0),TRUE)),"1")</f>
        <v>1</v>
      </c>
      <c r="K31" s="38" t="str">
        <f>IFERROR(IF('General Details'!$I$2='Reference Tables 2'!$B$3,VLOOKUP('Equivalent SHGC'!$H31,'Reference Tables 2'!$D$70:$L$80,MATCH('Equivalent SHGC'!$B31,'Reference Tables 2'!$D$68:$L$68,0),TRUE),VLOOKUP($H31,'Reference Tables 2'!$D$86:$L$96,MATCH('Equivalent SHGC'!$B31,'Reference Tables 2'!$D$84:$L$84,0),TRUE)),"1")</f>
        <v>1</v>
      </c>
      <c r="L31" s="38">
        <f t="shared" si="0"/>
        <v>1</v>
      </c>
      <c r="M31" s="38">
        <f t="shared" si="1"/>
        <v>1</v>
      </c>
      <c r="N31" s="187">
        <f>'General Details'!$C$30*M31</f>
        <v>0.8</v>
      </c>
      <c r="P31" s="174" t="str">
        <f>IFERROR(Table8[[#This Row],[Total Glass area in opening (m2)]],"")</f>
        <v/>
      </c>
      <c r="Q31" s="175" t="str">
        <f>IFERROR(IF('General Details'!$I$2='Reference Tables '!$D$4,VLOOKUP('Equivalent SHGC'!$B31,'Reference Tables '!$B$5:$D$12,3,FALSE),VLOOKUP('Equivalent SHGC'!$B31,'Reference Tables '!$B$5:$D$12,2,FALSE)),"")</f>
        <v/>
      </c>
    </row>
    <row r="32" spans="2:18" ht="15.6" x14ac:dyDescent="0.3">
      <c r="B32" s="186">
        <f>IFERROR(Table8[[#This Row],[Orientation ]],"")</f>
        <v>0</v>
      </c>
      <c r="C32" s="139">
        <f>IFERROR(Table8[[#This Row],[Window/Door/Ventilator Name
]],"")</f>
        <v>0</v>
      </c>
      <c r="D32" s="139">
        <f>IFERROR(Table8[[#This Row],[No. of Openings ]],"")</f>
        <v>0</v>
      </c>
      <c r="E32" s="139" t="str">
        <f>IFERROR(Table8[[#This Row],[Glass area in opening (m2)]],"")</f>
        <v/>
      </c>
      <c r="F32" s="36" t="str">
        <f>IFERROR(Table8[[#This Row],[H overhang]]/Table8[[#This Row],[V overhang]],"0")</f>
        <v>0</v>
      </c>
      <c r="G32" s="38" t="str">
        <f>IFERROR(Table8[[#This Row],[H right]]/Table8[[#This Row],[V right]],"0")</f>
        <v>0</v>
      </c>
      <c r="H32" s="38" t="str">
        <f>IFERROR((Table8[[#This Row],[H left]]/Table8[[#This Row],[V left]]),"0")</f>
        <v>0</v>
      </c>
      <c r="I32" s="253" t="str">
        <f>IFERROR(IF('General Details'!$I$2='Reference Tables 2'!$B$3,VLOOKUP('Equivalent SHGC'!$F32,'Reference Tables 2'!$D$6:$L$16,MATCH('Equivalent SHGC'!$B32,'Reference Tables 2'!$D$4:$L$4,0),TRUE),VLOOKUP($F32,'Reference Tables 2'!$D$22:$L$32,MATCH('Equivalent SHGC'!$B32,'Reference Tables 2'!$D$20:$L$20,0),TRUE)),"1")</f>
        <v>1</v>
      </c>
      <c r="J32" s="38" t="str">
        <f>IFERROR(IF('General Details'!$I$2='Reference Tables 2'!$B$3,VLOOKUP('Equivalent SHGC'!$G32,'Reference Tables 2'!$D$38:$L$48,MATCH('Equivalent SHGC'!$B32,'Reference Tables 2'!$D$36:$L$36,0),TRUE),VLOOKUP($G32,'Reference Tables 2'!$D$54:$L$64,MATCH('Equivalent SHGC'!$B32,'Reference Tables 2'!$D$52:$L$52,0),TRUE)),"1")</f>
        <v>1</v>
      </c>
      <c r="K32" s="38" t="str">
        <f>IFERROR(IF('General Details'!$I$2='Reference Tables 2'!$B$3,VLOOKUP('Equivalent SHGC'!$H32,'Reference Tables 2'!$D$70:$L$80,MATCH('Equivalent SHGC'!$B32,'Reference Tables 2'!$D$68:$L$68,0),TRUE),VLOOKUP($H32,'Reference Tables 2'!$D$86:$L$96,MATCH('Equivalent SHGC'!$B32,'Reference Tables 2'!$D$84:$L$84,0),TRUE)),"1")</f>
        <v>1</v>
      </c>
      <c r="L32" s="38">
        <f t="shared" si="0"/>
        <v>1</v>
      </c>
      <c r="M32" s="38">
        <f t="shared" si="1"/>
        <v>1</v>
      </c>
      <c r="N32" s="187">
        <f>'General Details'!$C$30*M32</f>
        <v>0.8</v>
      </c>
      <c r="P32" s="174" t="str">
        <f>IFERROR(Table8[[#This Row],[Total Glass area in opening (m2)]],"")</f>
        <v/>
      </c>
      <c r="Q32" s="175" t="str">
        <f>IFERROR(IF('General Details'!$I$2='Reference Tables '!$D$4,VLOOKUP('Equivalent SHGC'!$B32,'Reference Tables '!$B$5:$D$12,3,FALSE),VLOOKUP('Equivalent SHGC'!$B32,'Reference Tables '!$B$5:$D$12,2,FALSE)),"")</f>
        <v/>
      </c>
    </row>
    <row r="33" spans="2:17" ht="15.6" x14ac:dyDescent="0.3">
      <c r="B33" s="186">
        <f>IFERROR(Table8[[#This Row],[Orientation ]],"")</f>
        <v>0</v>
      </c>
      <c r="C33" s="139">
        <f>IFERROR(Table8[[#This Row],[Window/Door/Ventilator Name
]],"")</f>
        <v>0</v>
      </c>
      <c r="D33" s="139">
        <f>IFERROR(Table8[[#This Row],[No. of Openings ]],"")</f>
        <v>0</v>
      </c>
      <c r="E33" s="139" t="str">
        <f>IFERROR(Table8[[#This Row],[Glass area in opening (m2)]],"")</f>
        <v/>
      </c>
      <c r="F33" s="36" t="str">
        <f>IFERROR(Table8[[#This Row],[H overhang]]/Table8[[#This Row],[V overhang]],"0")</f>
        <v>0</v>
      </c>
      <c r="G33" s="38" t="str">
        <f>IFERROR(Table8[[#This Row],[H right]]/Table8[[#This Row],[V right]],"0")</f>
        <v>0</v>
      </c>
      <c r="H33" s="38" t="str">
        <f>IFERROR((Table8[[#This Row],[H left]]/Table8[[#This Row],[V left]]),"0")</f>
        <v>0</v>
      </c>
      <c r="I33" s="253" t="str">
        <f>IFERROR(IF('General Details'!$I$2='Reference Tables 2'!$B$3,VLOOKUP('Equivalent SHGC'!$F33,'Reference Tables 2'!$D$6:$L$16,MATCH('Equivalent SHGC'!$B33,'Reference Tables 2'!$D$4:$L$4,0),TRUE),VLOOKUP($F33,'Reference Tables 2'!$D$22:$L$32,MATCH('Equivalent SHGC'!$B33,'Reference Tables 2'!$D$20:$L$20,0),TRUE)),"1")</f>
        <v>1</v>
      </c>
      <c r="J33" s="38" t="str">
        <f>IFERROR(IF('General Details'!$I$2='Reference Tables 2'!$B$3,VLOOKUP('Equivalent SHGC'!$G33,'Reference Tables 2'!$D$38:$L$48,MATCH('Equivalent SHGC'!$B33,'Reference Tables 2'!$D$36:$L$36,0),TRUE),VLOOKUP($G33,'Reference Tables 2'!$D$54:$L$64,MATCH('Equivalent SHGC'!$B33,'Reference Tables 2'!$D$52:$L$52,0),TRUE)),"1")</f>
        <v>1</v>
      </c>
      <c r="K33" s="38" t="str">
        <f>IFERROR(IF('General Details'!$I$2='Reference Tables 2'!$B$3,VLOOKUP('Equivalent SHGC'!$H33,'Reference Tables 2'!$D$70:$L$80,MATCH('Equivalent SHGC'!$B33,'Reference Tables 2'!$D$68:$L$68,0),TRUE),VLOOKUP($H33,'Reference Tables 2'!$D$86:$L$96,MATCH('Equivalent SHGC'!$B33,'Reference Tables 2'!$D$84:$L$84,0),TRUE)),"1")</f>
        <v>1</v>
      </c>
      <c r="L33" s="38">
        <f t="shared" si="0"/>
        <v>1</v>
      </c>
      <c r="M33" s="38">
        <f t="shared" si="1"/>
        <v>1</v>
      </c>
      <c r="N33" s="187">
        <f>'General Details'!$C$30*M33</f>
        <v>0.8</v>
      </c>
      <c r="P33" s="174" t="str">
        <f>IFERROR(Table8[[#This Row],[Total Glass area in opening (m2)]],"")</f>
        <v/>
      </c>
      <c r="Q33" s="175" t="str">
        <f>IFERROR(IF('General Details'!$I$2='Reference Tables '!$D$4,VLOOKUP('Equivalent SHGC'!$B33,'Reference Tables '!$B$5:$D$12,3,FALSE),VLOOKUP('Equivalent SHGC'!$B33,'Reference Tables '!$B$5:$D$12,2,FALSE)),"")</f>
        <v/>
      </c>
    </row>
    <row r="34" spans="2:17" ht="15.6" x14ac:dyDescent="0.3">
      <c r="B34" s="186">
        <f>IFERROR(Table8[[#This Row],[Orientation ]],"")</f>
        <v>0</v>
      </c>
      <c r="C34" s="139">
        <f>IFERROR(Table8[[#This Row],[Window/Door/Ventilator Name
]],"")</f>
        <v>0</v>
      </c>
      <c r="D34" s="139">
        <f>IFERROR(Table8[[#This Row],[No. of Openings ]],"")</f>
        <v>0</v>
      </c>
      <c r="E34" s="139" t="str">
        <f>IFERROR(Table8[[#This Row],[Glass area in opening (m2)]],"")</f>
        <v/>
      </c>
      <c r="F34" s="36" t="str">
        <f>IFERROR(Table8[[#This Row],[H overhang]]/Table8[[#This Row],[V overhang]],"0")</f>
        <v>0</v>
      </c>
      <c r="G34" s="38" t="str">
        <f>IFERROR(Table8[[#This Row],[H right]]/Table8[[#This Row],[V right]],"0")</f>
        <v>0</v>
      </c>
      <c r="H34" s="38" t="str">
        <f>IFERROR((Table8[[#This Row],[H left]]/Table8[[#This Row],[V left]]),"0")</f>
        <v>0</v>
      </c>
      <c r="I34" s="253" t="str">
        <f>IFERROR(IF('General Details'!$I$2='Reference Tables 2'!$B$3,VLOOKUP('Equivalent SHGC'!$F34,'Reference Tables 2'!$D$6:$L$16,MATCH('Equivalent SHGC'!$B34,'Reference Tables 2'!$D$4:$L$4,0),TRUE),VLOOKUP($F34,'Reference Tables 2'!$D$22:$L$32,MATCH('Equivalent SHGC'!$B34,'Reference Tables 2'!$D$20:$L$20,0),TRUE)),"1")</f>
        <v>1</v>
      </c>
      <c r="J34" s="38" t="str">
        <f>IFERROR(IF('General Details'!$I$2='Reference Tables 2'!$B$3,VLOOKUP('Equivalent SHGC'!$G34,'Reference Tables 2'!$D$38:$L$48,MATCH('Equivalent SHGC'!$B34,'Reference Tables 2'!$D$36:$L$36,0),TRUE),VLOOKUP($G34,'Reference Tables 2'!$D$54:$L$64,MATCH('Equivalent SHGC'!$B34,'Reference Tables 2'!$D$52:$L$52,0),TRUE)),"1")</f>
        <v>1</v>
      </c>
      <c r="K34" s="38" t="str">
        <f>IFERROR(IF('General Details'!$I$2='Reference Tables 2'!$B$3,VLOOKUP('Equivalent SHGC'!$H34,'Reference Tables 2'!$D$70:$L$80,MATCH('Equivalent SHGC'!$B34,'Reference Tables 2'!$D$68:$L$68,0),TRUE),VLOOKUP($H34,'Reference Tables 2'!$D$86:$L$96,MATCH('Equivalent SHGC'!$B34,'Reference Tables 2'!$D$84:$L$84,0),TRUE)),"1")</f>
        <v>1</v>
      </c>
      <c r="L34" s="38">
        <f t="shared" si="0"/>
        <v>1</v>
      </c>
      <c r="M34" s="38">
        <f t="shared" si="1"/>
        <v>1</v>
      </c>
      <c r="N34" s="187">
        <f>'General Details'!$C$30*M34</f>
        <v>0.8</v>
      </c>
      <c r="P34" s="174" t="str">
        <f>IFERROR(Table8[[#This Row],[Total Glass area in opening (m2)]],"")</f>
        <v/>
      </c>
      <c r="Q34" s="175" t="str">
        <f>IFERROR(IF('General Details'!$I$2='Reference Tables '!$D$4,VLOOKUP('Equivalent SHGC'!$B34,'Reference Tables '!$B$5:$D$12,3,FALSE),VLOOKUP('Equivalent SHGC'!$B34,'Reference Tables '!$B$5:$D$12,2,FALSE)),"")</f>
        <v/>
      </c>
    </row>
    <row r="35" spans="2:17" ht="15.6" x14ac:dyDescent="0.3">
      <c r="B35" s="186">
        <f>IFERROR(Table8[[#This Row],[Orientation ]],"")</f>
        <v>0</v>
      </c>
      <c r="C35" s="139">
        <f>IFERROR(Table8[[#This Row],[Window/Door/Ventilator Name
]],"")</f>
        <v>0</v>
      </c>
      <c r="D35" s="139">
        <f>IFERROR(Table8[[#This Row],[No. of Openings ]],"")</f>
        <v>0</v>
      </c>
      <c r="E35" s="139" t="str">
        <f>IFERROR(Table8[[#This Row],[Glass area in opening (m2)]],"")</f>
        <v/>
      </c>
      <c r="F35" s="36" t="str">
        <f>IFERROR(Table8[[#This Row],[H overhang]]/Table8[[#This Row],[V overhang]],"0")</f>
        <v>0</v>
      </c>
      <c r="G35" s="38" t="str">
        <f>IFERROR(Table8[[#This Row],[H right]]/Table8[[#This Row],[V right]],"0")</f>
        <v>0</v>
      </c>
      <c r="H35" s="38" t="str">
        <f>IFERROR((Table8[[#This Row],[H left]]/Table8[[#This Row],[V left]]),"0")</f>
        <v>0</v>
      </c>
      <c r="I35" s="253" t="str">
        <f>IFERROR(IF('General Details'!$I$2='Reference Tables 2'!$B$3,VLOOKUP('Equivalent SHGC'!$F35,'Reference Tables 2'!$D$6:$L$16,MATCH('Equivalent SHGC'!$B35,'Reference Tables 2'!$D$4:$L$4,0),TRUE),VLOOKUP($F35,'Reference Tables 2'!$D$22:$L$32,MATCH('Equivalent SHGC'!$B35,'Reference Tables 2'!$D$20:$L$20,0),TRUE)),"1")</f>
        <v>1</v>
      </c>
      <c r="J35" s="38" t="str">
        <f>IFERROR(IF('General Details'!$I$2='Reference Tables 2'!$B$3,VLOOKUP('Equivalent SHGC'!$G35,'Reference Tables 2'!$D$38:$L$48,MATCH('Equivalent SHGC'!$B35,'Reference Tables 2'!$D$36:$L$36,0),TRUE),VLOOKUP($G35,'Reference Tables 2'!$D$54:$L$64,MATCH('Equivalent SHGC'!$B35,'Reference Tables 2'!$D$52:$L$52,0),TRUE)),"1")</f>
        <v>1</v>
      </c>
      <c r="K35" s="38" t="str">
        <f>IFERROR(IF('General Details'!$I$2='Reference Tables 2'!$B$3,VLOOKUP('Equivalent SHGC'!$H35,'Reference Tables 2'!$D$70:$L$80,MATCH('Equivalent SHGC'!$B35,'Reference Tables 2'!$D$68:$L$68,0),TRUE),VLOOKUP($H35,'Reference Tables 2'!$D$86:$L$96,MATCH('Equivalent SHGC'!$B35,'Reference Tables 2'!$D$84:$L$84,0),TRUE)),"1")</f>
        <v>1</v>
      </c>
      <c r="L35" s="38">
        <f t="shared" si="0"/>
        <v>1</v>
      </c>
      <c r="M35" s="38">
        <f t="shared" si="1"/>
        <v>1</v>
      </c>
      <c r="N35" s="187">
        <f>'General Details'!$C$30*M35</f>
        <v>0.8</v>
      </c>
      <c r="P35" s="174" t="str">
        <f>IFERROR(Table8[[#This Row],[Total Glass area in opening (m2)]],"")</f>
        <v/>
      </c>
      <c r="Q35" s="175" t="str">
        <f>IFERROR(IF('General Details'!$I$2='Reference Tables '!$D$4,VLOOKUP('Equivalent SHGC'!$B35,'Reference Tables '!$B$5:$D$12,3,FALSE),VLOOKUP('Equivalent SHGC'!$B35,'Reference Tables '!$B$5:$D$12,2,FALSE)),"")</f>
        <v/>
      </c>
    </row>
    <row r="36" spans="2:17" ht="15.6" x14ac:dyDescent="0.3">
      <c r="B36" s="186">
        <f>IFERROR(Table8[[#This Row],[Orientation ]],"")</f>
        <v>0</v>
      </c>
      <c r="C36" s="139">
        <f>IFERROR(Table8[[#This Row],[Window/Door/Ventilator Name
]],"")</f>
        <v>0</v>
      </c>
      <c r="D36" s="139">
        <f>IFERROR(Table8[[#This Row],[No. of Openings ]],"")</f>
        <v>0</v>
      </c>
      <c r="E36" s="139" t="str">
        <f>IFERROR(Table8[[#This Row],[Glass area in opening (m2)]],"")</f>
        <v/>
      </c>
      <c r="F36" s="36" t="str">
        <f>IFERROR(Table8[[#This Row],[H overhang]]/Table8[[#This Row],[V overhang]],"0")</f>
        <v>0</v>
      </c>
      <c r="G36" s="38" t="str">
        <f>IFERROR(Table8[[#This Row],[H right]]/Table8[[#This Row],[V right]],"0")</f>
        <v>0</v>
      </c>
      <c r="H36" s="38" t="str">
        <f>IFERROR((Table8[[#This Row],[H left]]/Table8[[#This Row],[V left]]),"0")</f>
        <v>0</v>
      </c>
      <c r="I36" s="253" t="str">
        <f>IFERROR(IF('General Details'!$I$2='Reference Tables 2'!$B$3,VLOOKUP('Equivalent SHGC'!$F36,'Reference Tables 2'!$D$6:$L$16,MATCH('Equivalent SHGC'!$B36,'Reference Tables 2'!$D$4:$L$4,0),TRUE),VLOOKUP($F36,'Reference Tables 2'!$D$22:$L$32,MATCH('Equivalent SHGC'!$B36,'Reference Tables 2'!$D$20:$L$20,0),TRUE)),"1")</f>
        <v>1</v>
      </c>
      <c r="J36" s="38" t="str">
        <f>IFERROR(IF('General Details'!$I$2='Reference Tables 2'!$B$3,VLOOKUP('Equivalent SHGC'!$G36,'Reference Tables 2'!$D$38:$L$48,MATCH('Equivalent SHGC'!$B36,'Reference Tables 2'!$D$36:$L$36,0),TRUE),VLOOKUP($G36,'Reference Tables 2'!$D$54:$L$64,MATCH('Equivalent SHGC'!$B36,'Reference Tables 2'!$D$52:$L$52,0),TRUE)),"1")</f>
        <v>1</v>
      </c>
      <c r="K36" s="38" t="str">
        <f>IFERROR(IF('General Details'!$I$2='Reference Tables 2'!$B$3,VLOOKUP('Equivalent SHGC'!$H36,'Reference Tables 2'!$D$70:$L$80,MATCH('Equivalent SHGC'!$B36,'Reference Tables 2'!$D$68:$L$68,0),TRUE),VLOOKUP($H36,'Reference Tables 2'!$D$86:$L$96,MATCH('Equivalent SHGC'!$B36,'Reference Tables 2'!$D$84:$L$84,0),TRUE)),"1")</f>
        <v>1</v>
      </c>
      <c r="L36" s="38">
        <f t="shared" si="0"/>
        <v>1</v>
      </c>
      <c r="M36" s="38">
        <f t="shared" si="1"/>
        <v>1</v>
      </c>
      <c r="N36" s="187">
        <f>'General Details'!$C$30*M36</f>
        <v>0.8</v>
      </c>
      <c r="P36" s="174" t="str">
        <f>IFERROR(Table8[[#This Row],[Total Glass area in opening (m2)]],"")</f>
        <v/>
      </c>
      <c r="Q36" s="175" t="str">
        <f>IFERROR(IF('General Details'!$I$2='Reference Tables '!$D$4,VLOOKUP('Equivalent SHGC'!$B36,'Reference Tables '!$B$5:$D$12,3,FALSE),VLOOKUP('Equivalent SHGC'!$B36,'Reference Tables '!$B$5:$D$12,2,FALSE)),"")</f>
        <v/>
      </c>
    </row>
    <row r="37" spans="2:17" ht="15.6" x14ac:dyDescent="0.3">
      <c r="B37" s="186">
        <f>IFERROR(Table8[[#This Row],[Orientation ]],"")</f>
        <v>0</v>
      </c>
      <c r="C37" s="139">
        <f>IFERROR(Table8[[#This Row],[Window/Door/Ventilator Name
]],"")</f>
        <v>0</v>
      </c>
      <c r="D37" s="139">
        <f>IFERROR(Table8[[#This Row],[No. of Openings ]],"")</f>
        <v>0</v>
      </c>
      <c r="E37" s="139" t="str">
        <f>IFERROR(Table8[[#This Row],[Glass area in opening (m2)]],"")</f>
        <v/>
      </c>
      <c r="F37" s="36" t="str">
        <f>IFERROR(Table8[[#This Row],[H overhang]]/Table8[[#This Row],[V overhang]],"0")</f>
        <v>0</v>
      </c>
      <c r="G37" s="38" t="str">
        <f>IFERROR(Table8[[#This Row],[H right]]/Table8[[#This Row],[V right]],"0")</f>
        <v>0</v>
      </c>
      <c r="H37" s="38" t="str">
        <f>IFERROR((Table8[[#This Row],[H left]]/Table8[[#This Row],[V left]]),"0")</f>
        <v>0</v>
      </c>
      <c r="I37" s="253" t="str">
        <f>IFERROR(IF('General Details'!$I$2='Reference Tables 2'!$B$3,VLOOKUP('Equivalent SHGC'!$F37,'Reference Tables 2'!$D$6:$L$16,MATCH('Equivalent SHGC'!$B37,'Reference Tables 2'!$D$4:$L$4,0),TRUE),VLOOKUP($F37,'Reference Tables 2'!$D$22:$L$32,MATCH('Equivalent SHGC'!$B37,'Reference Tables 2'!$D$20:$L$20,0),TRUE)),"1")</f>
        <v>1</v>
      </c>
      <c r="J37" s="38" t="str">
        <f>IFERROR(IF('General Details'!$I$2='Reference Tables 2'!$B$3,VLOOKUP('Equivalent SHGC'!$G37,'Reference Tables 2'!$D$38:$L$48,MATCH('Equivalent SHGC'!$B37,'Reference Tables 2'!$D$36:$L$36,0),TRUE),VLOOKUP($G37,'Reference Tables 2'!$D$54:$L$64,MATCH('Equivalent SHGC'!$B37,'Reference Tables 2'!$D$52:$L$52,0),TRUE)),"1")</f>
        <v>1</v>
      </c>
      <c r="K37" s="38" t="str">
        <f>IFERROR(IF('General Details'!$I$2='Reference Tables 2'!$B$3,VLOOKUP('Equivalent SHGC'!$H37,'Reference Tables 2'!$D$70:$L$80,MATCH('Equivalent SHGC'!$B37,'Reference Tables 2'!$D$68:$L$68,0),TRUE),VLOOKUP($H37,'Reference Tables 2'!$D$86:$L$96,MATCH('Equivalent SHGC'!$B37,'Reference Tables 2'!$D$84:$L$84,0),TRUE)),"1")</f>
        <v>1</v>
      </c>
      <c r="L37" s="38">
        <f t="shared" si="0"/>
        <v>1</v>
      </c>
      <c r="M37" s="38">
        <f t="shared" si="1"/>
        <v>1</v>
      </c>
      <c r="N37" s="187">
        <f>'General Details'!$C$30*M37</f>
        <v>0.8</v>
      </c>
      <c r="P37" s="174" t="str">
        <f>IFERROR(Table8[[#This Row],[Total Glass area in opening (m2)]],"")</f>
        <v/>
      </c>
      <c r="Q37" s="175" t="str">
        <f>IFERROR(IF('General Details'!$I$2='Reference Tables '!$D$4,VLOOKUP('Equivalent SHGC'!$B37,'Reference Tables '!$B$5:$D$12,3,FALSE),VLOOKUP('Equivalent SHGC'!$B37,'Reference Tables '!$B$5:$D$12,2,FALSE)),"")</f>
        <v/>
      </c>
    </row>
    <row r="38" spans="2:17" ht="15.6" x14ac:dyDescent="0.3">
      <c r="B38" s="186">
        <f>IFERROR(Table8[[#This Row],[Orientation ]],"")</f>
        <v>0</v>
      </c>
      <c r="C38" s="139">
        <f>IFERROR(Table8[[#This Row],[Window/Door/Ventilator Name
]],"")</f>
        <v>0</v>
      </c>
      <c r="D38" s="139">
        <f>IFERROR(Table8[[#This Row],[No. of Openings ]],"")</f>
        <v>0</v>
      </c>
      <c r="E38" s="139" t="str">
        <f>IFERROR(Table8[[#This Row],[Glass area in opening (m2)]],"")</f>
        <v/>
      </c>
      <c r="F38" s="36" t="str">
        <f>IFERROR(Table8[[#This Row],[H overhang]]/Table8[[#This Row],[V overhang]],"0")</f>
        <v>0</v>
      </c>
      <c r="G38" s="38" t="str">
        <f>IFERROR(Table8[[#This Row],[H right]]/Table8[[#This Row],[V right]],"0")</f>
        <v>0</v>
      </c>
      <c r="H38" s="38" t="str">
        <f>IFERROR((Table8[[#This Row],[H left]]/Table8[[#This Row],[V left]]),"0")</f>
        <v>0</v>
      </c>
      <c r="I38" s="253" t="str">
        <f>IFERROR(IF('General Details'!$I$2='Reference Tables 2'!$B$3,VLOOKUP('Equivalent SHGC'!$F38,'Reference Tables 2'!$D$6:$L$16,MATCH('Equivalent SHGC'!$B38,'Reference Tables 2'!$D$4:$L$4,0),TRUE),VLOOKUP($F38,'Reference Tables 2'!$D$22:$L$32,MATCH('Equivalent SHGC'!$B38,'Reference Tables 2'!$D$20:$L$20,0),TRUE)),"1")</f>
        <v>1</v>
      </c>
      <c r="J38" s="38" t="str">
        <f>IFERROR(IF('General Details'!$I$2='Reference Tables 2'!$B$3,VLOOKUP('Equivalent SHGC'!$G38,'Reference Tables 2'!$D$38:$L$48,MATCH('Equivalent SHGC'!$B38,'Reference Tables 2'!$D$36:$L$36,0),TRUE),VLOOKUP($G38,'Reference Tables 2'!$D$54:$L$64,MATCH('Equivalent SHGC'!$B38,'Reference Tables 2'!$D$52:$L$52,0),TRUE)),"1")</f>
        <v>1</v>
      </c>
      <c r="K38" s="38" t="str">
        <f>IFERROR(IF('General Details'!$I$2='Reference Tables 2'!$B$3,VLOOKUP('Equivalent SHGC'!$H38,'Reference Tables 2'!$D$70:$L$80,MATCH('Equivalent SHGC'!$B38,'Reference Tables 2'!$D$68:$L$68,0),TRUE),VLOOKUP($H38,'Reference Tables 2'!$D$86:$L$96,MATCH('Equivalent SHGC'!$B38,'Reference Tables 2'!$D$84:$L$84,0),TRUE)),"1")</f>
        <v>1</v>
      </c>
      <c r="L38" s="38">
        <f t="shared" ref="L38:L42" si="2">1-((1-J38)+(1-K38))</f>
        <v>1</v>
      </c>
      <c r="M38" s="38">
        <f t="shared" si="1"/>
        <v>1</v>
      </c>
      <c r="N38" s="187">
        <f>'General Details'!$C$30*M38</f>
        <v>0.8</v>
      </c>
      <c r="P38" s="174" t="str">
        <f>IFERROR(Table8[[#This Row],[Total Glass area in opening (m2)]],"")</f>
        <v/>
      </c>
      <c r="Q38" s="175" t="str">
        <f>IFERROR(IF('General Details'!$I$2='Reference Tables '!$D$4,VLOOKUP('Equivalent SHGC'!$B38,'Reference Tables '!$B$5:$D$12,3,FALSE),VLOOKUP('Equivalent SHGC'!$B38,'Reference Tables '!$B$5:$D$12,2,FALSE)),"")</f>
        <v/>
      </c>
    </row>
    <row r="39" spans="2:17" ht="15.6" x14ac:dyDescent="0.3">
      <c r="B39" s="186">
        <f>IFERROR(Table8[[#This Row],[Orientation ]],"")</f>
        <v>0</v>
      </c>
      <c r="C39" s="139">
        <f>IFERROR(Table8[[#This Row],[Window/Door/Ventilator Name
]],"")</f>
        <v>0</v>
      </c>
      <c r="D39" s="139">
        <f>IFERROR(Table8[[#This Row],[No. of Openings ]],"")</f>
        <v>0</v>
      </c>
      <c r="E39" s="139" t="str">
        <f>IFERROR(Table8[[#This Row],[Glass area in opening (m2)]],"")</f>
        <v/>
      </c>
      <c r="F39" s="36" t="str">
        <f>IFERROR(Table8[[#This Row],[H overhang]]/Table8[[#This Row],[V overhang]],"0")</f>
        <v>0</v>
      </c>
      <c r="G39" s="38" t="str">
        <f>IFERROR(Table8[[#This Row],[H right]]/Table8[[#This Row],[V right]],"0")</f>
        <v>0</v>
      </c>
      <c r="H39" s="38" t="str">
        <f>IFERROR((Table8[[#This Row],[H left]]/Table8[[#This Row],[V left]]),"0")</f>
        <v>0</v>
      </c>
      <c r="I39" s="253" t="str">
        <f>IFERROR(IF('General Details'!$I$2='Reference Tables 2'!$B$3,VLOOKUP('Equivalent SHGC'!$F39,'Reference Tables 2'!$D$6:$L$16,MATCH('Equivalent SHGC'!$B39,'Reference Tables 2'!$D$4:$L$4,0),TRUE),VLOOKUP($F39,'Reference Tables 2'!$D$22:$L$32,MATCH('Equivalent SHGC'!$B39,'Reference Tables 2'!$D$20:$L$20,0),TRUE)),"1")</f>
        <v>1</v>
      </c>
      <c r="J39" s="38" t="str">
        <f>IFERROR(IF('General Details'!$I$2='Reference Tables 2'!$B$3,VLOOKUP('Equivalent SHGC'!$G39,'Reference Tables 2'!$D$38:$L$48,MATCH('Equivalent SHGC'!$B39,'Reference Tables 2'!$D$36:$L$36,0),TRUE),VLOOKUP($G39,'Reference Tables 2'!$D$54:$L$64,MATCH('Equivalent SHGC'!$B39,'Reference Tables 2'!$D$52:$L$52,0),TRUE)),"1")</f>
        <v>1</v>
      </c>
      <c r="K39" s="38" t="str">
        <f>IFERROR(IF('General Details'!$I$2='Reference Tables 2'!$B$3,VLOOKUP('Equivalent SHGC'!$H39,'Reference Tables 2'!$D$70:$L$80,MATCH('Equivalent SHGC'!$B39,'Reference Tables 2'!$D$68:$L$68,0),TRUE),VLOOKUP($H39,'Reference Tables 2'!$D$86:$L$96,MATCH('Equivalent SHGC'!$B39,'Reference Tables 2'!$D$84:$L$84,0),TRUE)),"1")</f>
        <v>1</v>
      </c>
      <c r="L39" s="38">
        <f t="shared" si="2"/>
        <v>1</v>
      </c>
      <c r="M39" s="38">
        <f t="shared" si="1"/>
        <v>1</v>
      </c>
      <c r="N39" s="187">
        <f>'General Details'!$C$30*M39</f>
        <v>0.8</v>
      </c>
      <c r="P39" s="174" t="str">
        <f>IFERROR(Table8[[#This Row],[Total Glass area in opening (m2)]],"")</f>
        <v/>
      </c>
      <c r="Q39" s="175" t="str">
        <f>IFERROR(IF('General Details'!$I$2='Reference Tables '!$D$4,VLOOKUP('Equivalent SHGC'!$B39,'Reference Tables '!$B$5:$D$12,3,FALSE),VLOOKUP('Equivalent SHGC'!$B39,'Reference Tables '!$B$5:$D$12,2,FALSE)),"")</f>
        <v/>
      </c>
    </row>
    <row r="40" spans="2:17" ht="15.6" x14ac:dyDescent="0.3">
      <c r="B40" s="186">
        <f>IFERROR(Table8[[#This Row],[Orientation ]],"")</f>
        <v>0</v>
      </c>
      <c r="C40" s="139">
        <f>IFERROR(Table8[[#This Row],[Window/Door/Ventilator Name
]],"")</f>
        <v>0</v>
      </c>
      <c r="D40" s="139">
        <f>IFERROR(Table8[[#This Row],[No. of Openings ]],"")</f>
        <v>0</v>
      </c>
      <c r="E40" s="139" t="str">
        <f>IFERROR(Table8[[#This Row],[Glass area in opening (m2)]],"")</f>
        <v/>
      </c>
      <c r="F40" s="36" t="str">
        <f>IFERROR(Table8[[#This Row],[H overhang]]/Table8[[#This Row],[V overhang]],"0")</f>
        <v>0</v>
      </c>
      <c r="G40" s="38" t="str">
        <f>IFERROR(Table8[[#This Row],[H right]]/Table8[[#This Row],[V right]],"0")</f>
        <v>0</v>
      </c>
      <c r="H40" s="38" t="str">
        <f>IFERROR((Table8[[#This Row],[H left]]/Table8[[#This Row],[V left]]),"0")</f>
        <v>0</v>
      </c>
      <c r="I40" s="253" t="str">
        <f>IFERROR(IF('General Details'!$I$2='Reference Tables 2'!$B$3,VLOOKUP('Equivalent SHGC'!$F40,'Reference Tables 2'!$D$6:$L$16,MATCH('Equivalent SHGC'!$B40,'Reference Tables 2'!$D$4:$L$4,0),TRUE),VLOOKUP($F40,'Reference Tables 2'!$D$22:$L$32,MATCH('Equivalent SHGC'!$B40,'Reference Tables 2'!$D$20:$L$20,0),TRUE)),"1")</f>
        <v>1</v>
      </c>
      <c r="J40" s="38" t="str">
        <f>IFERROR(IF('General Details'!$I$2='Reference Tables 2'!$B$3,VLOOKUP('Equivalent SHGC'!$G40,'Reference Tables 2'!$D$38:$L$48,MATCH('Equivalent SHGC'!$B40,'Reference Tables 2'!$D$36:$L$36,0),TRUE),VLOOKUP($G40,'Reference Tables 2'!$D$54:$L$64,MATCH('Equivalent SHGC'!$B40,'Reference Tables 2'!$D$52:$L$52,0),TRUE)),"1")</f>
        <v>1</v>
      </c>
      <c r="K40" s="38" t="str">
        <f>IFERROR(IF('General Details'!$I$2='Reference Tables 2'!$B$3,VLOOKUP('Equivalent SHGC'!$H40,'Reference Tables 2'!$D$70:$L$80,MATCH('Equivalent SHGC'!$B40,'Reference Tables 2'!$D$68:$L$68,0),TRUE),VLOOKUP($H40,'Reference Tables 2'!$D$86:$L$96,MATCH('Equivalent SHGC'!$B40,'Reference Tables 2'!$D$84:$L$84,0),TRUE)),"1")</f>
        <v>1</v>
      </c>
      <c r="L40" s="38">
        <f t="shared" si="2"/>
        <v>1</v>
      </c>
      <c r="M40" s="38">
        <f t="shared" si="1"/>
        <v>1</v>
      </c>
      <c r="N40" s="187">
        <f>'General Details'!$C$30*M40</f>
        <v>0.8</v>
      </c>
      <c r="P40" s="174" t="str">
        <f>IFERROR(Table8[[#This Row],[Total Glass area in opening (m2)]],"")</f>
        <v/>
      </c>
      <c r="Q40" s="175" t="str">
        <f>IFERROR(IF('General Details'!$I$2='Reference Tables '!$D$4,VLOOKUP('Equivalent SHGC'!$B40,'Reference Tables '!$B$5:$D$12,3,FALSE),VLOOKUP('Equivalent SHGC'!$B40,'Reference Tables '!$B$5:$D$12,2,FALSE)),"")</f>
        <v/>
      </c>
    </row>
    <row r="41" spans="2:17" ht="15.6" x14ac:dyDescent="0.3">
      <c r="B41" s="186">
        <f>IFERROR(Table8[[#This Row],[Orientation ]],"")</f>
        <v>0</v>
      </c>
      <c r="C41" s="139">
        <f>IFERROR(Table8[[#This Row],[Window/Door/Ventilator Name
]],"")</f>
        <v>0</v>
      </c>
      <c r="D41" s="139">
        <f>IFERROR(Table8[[#This Row],[No. of Openings ]],"")</f>
        <v>0</v>
      </c>
      <c r="E41" s="139" t="str">
        <f>IFERROR(Table8[[#This Row],[Glass area in opening (m2)]],"")</f>
        <v/>
      </c>
      <c r="F41" s="36" t="str">
        <f>IFERROR(Table8[[#This Row],[H overhang]]/Table8[[#This Row],[V overhang]],"0")</f>
        <v>0</v>
      </c>
      <c r="G41" s="38" t="str">
        <f>IFERROR(Table8[[#This Row],[H right]]/Table8[[#This Row],[V right]],"0")</f>
        <v>0</v>
      </c>
      <c r="H41" s="38" t="str">
        <f>IFERROR((Table8[[#This Row],[H left]]/Table8[[#This Row],[V left]]),"0")</f>
        <v>0</v>
      </c>
      <c r="I41" s="253" t="str">
        <f>IFERROR(IF('General Details'!$I$2='Reference Tables 2'!$B$3,VLOOKUP('Equivalent SHGC'!$F41,'Reference Tables 2'!$D$6:$L$16,MATCH('Equivalent SHGC'!$B41,'Reference Tables 2'!$D$4:$L$4,0),TRUE),VLOOKUP($F41,'Reference Tables 2'!$D$22:$L$32,MATCH('Equivalent SHGC'!$B41,'Reference Tables 2'!$D$20:$L$20,0),TRUE)),"1")</f>
        <v>1</v>
      </c>
      <c r="J41" s="38" t="str">
        <f>IFERROR(IF('General Details'!$I$2='Reference Tables 2'!$B$3,VLOOKUP('Equivalent SHGC'!$G41,'Reference Tables 2'!$D$38:$L$48,MATCH('Equivalent SHGC'!$B41,'Reference Tables 2'!$D$36:$L$36,0),TRUE),VLOOKUP($G41,'Reference Tables 2'!$D$54:$L$64,MATCH('Equivalent SHGC'!$B41,'Reference Tables 2'!$D$52:$L$52,0),TRUE)),"1")</f>
        <v>1</v>
      </c>
      <c r="K41" s="38" t="str">
        <f>IFERROR(IF('General Details'!$I$2='Reference Tables 2'!$B$3,VLOOKUP('Equivalent SHGC'!$H41,'Reference Tables 2'!$D$70:$L$80,MATCH('Equivalent SHGC'!$B41,'Reference Tables 2'!$D$68:$L$68,0),TRUE),VLOOKUP($H41,'Reference Tables 2'!$D$86:$L$96,MATCH('Equivalent SHGC'!$B41,'Reference Tables 2'!$D$84:$L$84,0),TRUE)),"1")</f>
        <v>1</v>
      </c>
      <c r="L41" s="38">
        <f t="shared" si="2"/>
        <v>1</v>
      </c>
      <c r="M41" s="38">
        <f t="shared" si="1"/>
        <v>1</v>
      </c>
      <c r="N41" s="187">
        <f>'General Details'!$C$30*M41</f>
        <v>0.8</v>
      </c>
      <c r="P41" s="174" t="str">
        <f>IFERROR(Table8[[#This Row],[Total Glass area in opening (m2)]],"")</f>
        <v/>
      </c>
      <c r="Q41" s="175" t="str">
        <f>IFERROR(IF('General Details'!$I$2='Reference Tables '!$D$4,VLOOKUP('Equivalent SHGC'!$B41,'Reference Tables '!$B$5:$D$12,3,FALSE),VLOOKUP('Equivalent SHGC'!$B41,'Reference Tables '!$B$5:$D$12,2,FALSE)),"")</f>
        <v/>
      </c>
    </row>
    <row r="42" spans="2:17" ht="15.6" x14ac:dyDescent="0.3">
      <c r="B42" s="186">
        <f>IFERROR(Table8[[#This Row],[Orientation ]],"")</f>
        <v>0</v>
      </c>
      <c r="C42" s="139">
        <f>IFERROR(Table8[[#This Row],[Window/Door/Ventilator Name
]],"")</f>
        <v>0</v>
      </c>
      <c r="D42" s="139">
        <f>IFERROR(Table8[[#This Row],[No. of Openings ]],"")</f>
        <v>0</v>
      </c>
      <c r="E42" s="139" t="str">
        <f>IFERROR(Table8[[#This Row],[Glass area in opening (m2)]],"")</f>
        <v/>
      </c>
      <c r="F42" s="36" t="str">
        <f>IFERROR(Table8[[#This Row],[H overhang]]/Table8[[#This Row],[V overhang]],"0")</f>
        <v>0</v>
      </c>
      <c r="G42" s="38" t="str">
        <f>IFERROR(Table8[[#This Row],[H right]]/Table8[[#This Row],[V right]],"0")</f>
        <v>0</v>
      </c>
      <c r="H42" s="38" t="str">
        <f>IFERROR((Table8[[#This Row],[H left]]/Table8[[#This Row],[V left]]),"0")</f>
        <v>0</v>
      </c>
      <c r="I42" s="253" t="str">
        <f>IFERROR(IF('General Details'!$I$2='Reference Tables 2'!$B$3,VLOOKUP('Equivalent SHGC'!$F42,'Reference Tables 2'!$D$6:$L$16,MATCH('Equivalent SHGC'!$B42,'Reference Tables 2'!$D$4:$L$4,0),TRUE),VLOOKUP($F42,'Reference Tables 2'!$D$22:$L$32,MATCH('Equivalent SHGC'!$B42,'Reference Tables 2'!$D$20:$L$20,0),TRUE)),"1")</f>
        <v>1</v>
      </c>
      <c r="J42" s="38" t="str">
        <f>IFERROR(IF('General Details'!$I$2='Reference Tables 2'!$B$3,VLOOKUP('Equivalent SHGC'!$G42,'Reference Tables 2'!$D$38:$L$48,MATCH('Equivalent SHGC'!$B42,'Reference Tables 2'!$D$36:$L$36,0),TRUE),VLOOKUP($G42,'Reference Tables 2'!$D$54:$L$64,MATCH('Equivalent SHGC'!$B42,'Reference Tables 2'!$D$52:$L$52,0),TRUE)),"1")</f>
        <v>1</v>
      </c>
      <c r="K42" s="38" t="str">
        <f>IFERROR(IF('General Details'!$I$2='Reference Tables 2'!$B$3,VLOOKUP('Equivalent SHGC'!$H42,'Reference Tables 2'!$D$70:$L$80,MATCH('Equivalent SHGC'!$B42,'Reference Tables 2'!$D$68:$L$68,0),TRUE),VLOOKUP($H42,'Reference Tables 2'!$D$86:$L$96,MATCH('Equivalent SHGC'!$B42,'Reference Tables 2'!$D$84:$L$84,0),TRUE)),"1")</f>
        <v>1</v>
      </c>
      <c r="L42" s="38">
        <f t="shared" si="2"/>
        <v>1</v>
      </c>
      <c r="M42" s="38">
        <f t="shared" si="1"/>
        <v>1</v>
      </c>
      <c r="N42" s="187">
        <f>'General Details'!$C$30*M42</f>
        <v>0.8</v>
      </c>
      <c r="P42" s="174" t="str">
        <f>IFERROR(Table8[[#This Row],[Total Glass area in opening (m2)]],"")</f>
        <v/>
      </c>
      <c r="Q42" s="175" t="str">
        <f>IFERROR(IF('General Details'!$I$2='Reference Tables '!$D$4,VLOOKUP('Equivalent SHGC'!$B42,'Reference Tables '!$B$5:$D$12,3,FALSE),VLOOKUP('Equivalent SHGC'!$B42,'Reference Tables '!$B$5:$D$12,2,FALSE)),"")</f>
        <v/>
      </c>
    </row>
    <row r="43" spans="2:17" ht="15.6" x14ac:dyDescent="0.3">
      <c r="B43" s="186">
        <f>IFERROR(Table8[[#This Row],[Orientation ]],"")</f>
        <v>0</v>
      </c>
      <c r="C43" s="139">
        <f>IFERROR(Table8[[#This Row],[Window/Door/Ventilator Name
]],"")</f>
        <v>0</v>
      </c>
      <c r="D43" s="139">
        <f>IFERROR(Table8[[#This Row],[No. of Openings ]],"")</f>
        <v>0</v>
      </c>
      <c r="E43" s="139" t="str">
        <f>IFERROR(Table8[[#This Row],[Glass area in opening (m2)]],"")</f>
        <v/>
      </c>
      <c r="F43" s="36" t="str">
        <f>IFERROR(Table8[[#This Row],[H overhang]]/Table8[[#This Row],[V overhang]],"0")</f>
        <v>0</v>
      </c>
      <c r="G43" s="38" t="str">
        <f>IFERROR(Table8[[#This Row],[H right]]/Table8[[#This Row],[V right]],"0")</f>
        <v>0</v>
      </c>
      <c r="H43" s="38" t="str">
        <f>IFERROR((Table8[[#This Row],[H left]]/Table8[[#This Row],[V left]]),"0")</f>
        <v>0</v>
      </c>
      <c r="I43" s="253" t="str">
        <f>IFERROR(IF('General Details'!$I$2='Reference Tables 2'!$B$3,VLOOKUP('Equivalent SHGC'!$F43,'Reference Tables 2'!$D$6:$L$16,MATCH('Equivalent SHGC'!$B43,'Reference Tables 2'!$D$4:$L$4,0),TRUE),VLOOKUP($F43,'Reference Tables 2'!$D$22:$L$32,MATCH('Equivalent SHGC'!$B43,'Reference Tables 2'!$D$20:$L$20,0),TRUE)),"1")</f>
        <v>1</v>
      </c>
      <c r="J43" s="38" t="str">
        <f>IFERROR(IF('General Details'!$I$2='Reference Tables 2'!$B$3,VLOOKUP('Equivalent SHGC'!$G43,'Reference Tables 2'!$D$38:$L$48,MATCH('Equivalent SHGC'!$B43,'Reference Tables 2'!$D$36:$L$36,0),TRUE),VLOOKUP($G43,'Reference Tables 2'!$D$54:$L$64,MATCH('Equivalent SHGC'!$B43,'Reference Tables 2'!$D$52:$L$52,0),TRUE)),"1")</f>
        <v>1</v>
      </c>
      <c r="K43" s="38" t="str">
        <f>IFERROR(IF('General Details'!$I$2='Reference Tables 2'!$B$3,VLOOKUP('Equivalent SHGC'!$H43,'Reference Tables 2'!$D$70:$L$80,MATCH('Equivalent SHGC'!$B43,'Reference Tables 2'!$D$68:$L$68,0),TRUE),VLOOKUP($H43,'Reference Tables 2'!$D$86:$L$96,MATCH('Equivalent SHGC'!$B43,'Reference Tables 2'!$D$84:$L$84,0),TRUE)),"1")</f>
        <v>1</v>
      </c>
      <c r="L43" s="38">
        <f t="shared" si="0"/>
        <v>1</v>
      </c>
      <c r="M43" s="38">
        <f t="shared" si="1"/>
        <v>1</v>
      </c>
      <c r="N43" s="187">
        <f>'General Details'!$C$30*M43</f>
        <v>0.8</v>
      </c>
      <c r="P43" s="174" t="str">
        <f>IFERROR(Table8[[#This Row],[Total Glass area in opening (m2)]],"")</f>
        <v/>
      </c>
      <c r="Q43" s="175" t="str">
        <f>IFERROR(IF('General Details'!$I$2='Reference Tables '!$D$4,VLOOKUP('Equivalent SHGC'!$B43,'Reference Tables '!$B$5:$D$12,3,FALSE),VLOOKUP('Equivalent SHGC'!$B43,'Reference Tables '!$B$5:$D$12,2,FALSE)),"")</f>
        <v/>
      </c>
    </row>
    <row r="44" spans="2:17" ht="15.6" x14ac:dyDescent="0.3">
      <c r="B44" s="186">
        <f>IFERROR(Table8[[#This Row],[Orientation ]],"")</f>
        <v>0</v>
      </c>
      <c r="C44" s="139">
        <f>IFERROR(Table8[[#This Row],[Window/Door/Ventilator Name
]],"")</f>
        <v>0</v>
      </c>
      <c r="D44" s="139">
        <f>IFERROR(Table8[[#This Row],[No. of Openings ]],"")</f>
        <v>0</v>
      </c>
      <c r="E44" s="139" t="str">
        <f>IFERROR(Table8[[#This Row],[Glass area in opening (m2)]],"")</f>
        <v/>
      </c>
      <c r="F44" s="36" t="str">
        <f>IFERROR(Table8[[#This Row],[H overhang]]/Table8[[#This Row],[V overhang]],"0")</f>
        <v>0</v>
      </c>
      <c r="G44" s="38" t="str">
        <f>IFERROR(Table8[[#This Row],[H right]]/Table8[[#This Row],[V right]],"0")</f>
        <v>0</v>
      </c>
      <c r="H44" s="38" t="str">
        <f>IFERROR((Table8[[#This Row],[H left]]/Table8[[#This Row],[V left]]),"0")</f>
        <v>0</v>
      </c>
      <c r="I44" s="253" t="str">
        <f>IFERROR(IF('General Details'!$I$2='Reference Tables 2'!$B$3,VLOOKUP('Equivalent SHGC'!$F44,'Reference Tables 2'!$D$6:$L$16,MATCH('Equivalent SHGC'!$B44,'Reference Tables 2'!$D$4:$L$4,0),TRUE),VLOOKUP($F44,'Reference Tables 2'!$D$22:$L$32,MATCH('Equivalent SHGC'!$B44,'Reference Tables 2'!$D$20:$L$20,0),TRUE)),"1")</f>
        <v>1</v>
      </c>
      <c r="J44" s="38" t="str">
        <f>IFERROR(IF('General Details'!$I$2='Reference Tables 2'!$B$3,VLOOKUP('Equivalent SHGC'!$G44,'Reference Tables 2'!$D$38:$L$48,MATCH('Equivalent SHGC'!$B44,'Reference Tables 2'!$D$36:$L$36,0),TRUE),VLOOKUP($G44,'Reference Tables 2'!$D$54:$L$64,MATCH('Equivalent SHGC'!$B44,'Reference Tables 2'!$D$52:$L$52,0),TRUE)),"1")</f>
        <v>1</v>
      </c>
      <c r="K44" s="38" t="str">
        <f>IFERROR(IF('General Details'!$I$2='Reference Tables 2'!$B$3,VLOOKUP('Equivalent SHGC'!$H44,'Reference Tables 2'!$D$70:$L$80,MATCH('Equivalent SHGC'!$B44,'Reference Tables 2'!$D$68:$L$68,0),TRUE),VLOOKUP($H44,'Reference Tables 2'!$D$86:$L$96,MATCH('Equivalent SHGC'!$B44,'Reference Tables 2'!$D$84:$L$84,0),TRUE)),"1")</f>
        <v>1</v>
      </c>
      <c r="L44" s="38">
        <f t="shared" si="0"/>
        <v>1</v>
      </c>
      <c r="M44" s="38">
        <f t="shared" si="1"/>
        <v>1</v>
      </c>
      <c r="N44" s="187">
        <f>'General Details'!$C$30*M44</f>
        <v>0.8</v>
      </c>
      <c r="P44" s="174" t="str">
        <f>IFERROR(Table8[[#This Row],[Total Glass area in opening (m2)]],"")</f>
        <v/>
      </c>
      <c r="Q44" s="175" t="str">
        <f>IFERROR(IF('General Details'!$I$2='Reference Tables '!$D$4,VLOOKUP('Equivalent SHGC'!$B44,'Reference Tables '!$B$5:$D$12,3,FALSE),VLOOKUP('Equivalent SHGC'!$B44,'Reference Tables '!$B$5:$D$12,2,FALSE)),"")</f>
        <v/>
      </c>
    </row>
    <row r="45" spans="2:17" ht="15.6" x14ac:dyDescent="0.3">
      <c r="B45" s="186">
        <f>IFERROR(Table8[[#This Row],[Orientation ]],"")</f>
        <v>0</v>
      </c>
      <c r="C45" s="139">
        <f>IFERROR(Table8[[#This Row],[Window/Door/Ventilator Name
]],"")</f>
        <v>0</v>
      </c>
      <c r="D45" s="139">
        <f>IFERROR(Table8[[#This Row],[No. of Openings ]],"")</f>
        <v>0</v>
      </c>
      <c r="E45" s="139" t="str">
        <f>IFERROR(Table8[[#This Row],[Glass area in opening (m2)]],"")</f>
        <v/>
      </c>
      <c r="F45" s="36" t="str">
        <f>IFERROR(Table8[[#This Row],[H overhang]]/Table8[[#This Row],[V overhang]],"0")</f>
        <v>0</v>
      </c>
      <c r="G45" s="38" t="str">
        <f>IFERROR(Table8[[#This Row],[H right]]/Table8[[#This Row],[V right]],"0")</f>
        <v>0</v>
      </c>
      <c r="H45" s="38" t="str">
        <f>IFERROR((Table8[[#This Row],[H left]]/Table8[[#This Row],[V left]]),"0")</f>
        <v>0</v>
      </c>
      <c r="I45" s="253" t="str">
        <f>IFERROR(IF('General Details'!$I$2='Reference Tables 2'!$B$3,VLOOKUP('Equivalent SHGC'!$F45,'Reference Tables 2'!$D$6:$L$16,MATCH('Equivalent SHGC'!$B45,'Reference Tables 2'!$D$4:$L$4,0),TRUE),VLOOKUP($F45,'Reference Tables 2'!$D$22:$L$32,MATCH('Equivalent SHGC'!$B45,'Reference Tables 2'!$D$20:$L$20,0),TRUE)),"1")</f>
        <v>1</v>
      </c>
      <c r="J45" s="38" t="str">
        <f>IFERROR(IF('General Details'!$I$2='Reference Tables 2'!$B$3,VLOOKUP('Equivalent SHGC'!$G45,'Reference Tables 2'!$D$38:$L$48,MATCH('Equivalent SHGC'!$B45,'Reference Tables 2'!$D$36:$L$36,0),TRUE),VLOOKUP($G45,'Reference Tables 2'!$D$54:$L$64,MATCH('Equivalent SHGC'!$B45,'Reference Tables 2'!$D$52:$L$52,0),TRUE)),"1")</f>
        <v>1</v>
      </c>
      <c r="K45" s="38" t="str">
        <f>IFERROR(IF('General Details'!$I$2='Reference Tables 2'!$B$3,VLOOKUP('Equivalent SHGC'!$H45,'Reference Tables 2'!$D$70:$L$80,MATCH('Equivalent SHGC'!$B45,'Reference Tables 2'!$D$68:$L$68,0),TRUE),VLOOKUP($H45,'Reference Tables 2'!$D$86:$L$96,MATCH('Equivalent SHGC'!$B45,'Reference Tables 2'!$D$84:$L$84,0),TRUE)),"1")</f>
        <v>1</v>
      </c>
      <c r="L45" s="38">
        <f t="shared" si="0"/>
        <v>1</v>
      </c>
      <c r="M45" s="38">
        <f t="shared" si="1"/>
        <v>1</v>
      </c>
      <c r="N45" s="187">
        <f>'General Details'!$C$30*M45</f>
        <v>0.8</v>
      </c>
      <c r="P45" s="174" t="str">
        <f>IFERROR(Table8[[#This Row],[Total Glass area in opening (m2)]],"")</f>
        <v/>
      </c>
      <c r="Q45" s="175" t="str">
        <f>IFERROR(IF('General Details'!$I$2='Reference Tables '!$D$4,VLOOKUP('Equivalent SHGC'!$B45,'Reference Tables '!$B$5:$D$12,3,FALSE),VLOOKUP('Equivalent SHGC'!$B45,'Reference Tables '!$B$5:$D$12,2,FALSE)),"")</f>
        <v/>
      </c>
    </row>
    <row r="46" spans="2:17" ht="15.6" x14ac:dyDescent="0.3">
      <c r="B46" s="186">
        <f>IFERROR(Table8[[#This Row],[Orientation ]],"")</f>
        <v>0</v>
      </c>
      <c r="C46" s="139">
        <f>IFERROR(Table8[[#This Row],[Window/Door/Ventilator Name
]],"")</f>
        <v>0</v>
      </c>
      <c r="D46" s="139">
        <f>IFERROR(Table8[[#This Row],[No. of Openings ]],"")</f>
        <v>0</v>
      </c>
      <c r="E46" s="139" t="str">
        <f>IFERROR(Table8[[#This Row],[Glass area in opening (m2)]],"")</f>
        <v/>
      </c>
      <c r="F46" s="36" t="str">
        <f>IFERROR(Table8[[#This Row],[H overhang]]/Table8[[#This Row],[V overhang]],"0")</f>
        <v>0</v>
      </c>
      <c r="G46" s="38" t="str">
        <f>IFERROR(Table8[[#This Row],[H right]]/Table8[[#This Row],[V right]],"0")</f>
        <v>0</v>
      </c>
      <c r="H46" s="38" t="str">
        <f>IFERROR((Table8[[#This Row],[H left]]/Table8[[#This Row],[V left]]),"0")</f>
        <v>0</v>
      </c>
      <c r="I46" s="253" t="str">
        <f>IFERROR(IF('General Details'!$I$2='Reference Tables 2'!$B$3,VLOOKUP('Equivalent SHGC'!$F46,'Reference Tables 2'!$D$6:$L$16,MATCH('Equivalent SHGC'!$B46,'Reference Tables 2'!$D$4:$L$4,0),TRUE),VLOOKUP($F46,'Reference Tables 2'!$D$22:$L$32,MATCH('Equivalent SHGC'!$B46,'Reference Tables 2'!$D$20:$L$20,0),TRUE)),"1")</f>
        <v>1</v>
      </c>
      <c r="J46" s="38" t="str">
        <f>IFERROR(IF('General Details'!$I$2='Reference Tables 2'!$B$3,VLOOKUP('Equivalent SHGC'!$G46,'Reference Tables 2'!$D$38:$L$48,MATCH('Equivalent SHGC'!$B46,'Reference Tables 2'!$D$36:$L$36,0),TRUE),VLOOKUP($G46,'Reference Tables 2'!$D$54:$L$64,MATCH('Equivalent SHGC'!$B46,'Reference Tables 2'!$D$52:$L$52,0),TRUE)),"1")</f>
        <v>1</v>
      </c>
      <c r="K46" s="38" t="str">
        <f>IFERROR(IF('General Details'!$I$2='Reference Tables 2'!$B$3,VLOOKUP('Equivalent SHGC'!$H46,'Reference Tables 2'!$D$70:$L$80,MATCH('Equivalent SHGC'!$B46,'Reference Tables 2'!$D$68:$L$68,0),TRUE),VLOOKUP($H46,'Reference Tables 2'!$D$86:$L$96,MATCH('Equivalent SHGC'!$B46,'Reference Tables 2'!$D$84:$L$84,0),TRUE)),"1")</f>
        <v>1</v>
      </c>
      <c r="L46" s="38">
        <f t="shared" si="0"/>
        <v>1</v>
      </c>
      <c r="M46" s="38">
        <f t="shared" si="1"/>
        <v>1</v>
      </c>
      <c r="N46" s="187">
        <f>'General Details'!$C$30*M46</f>
        <v>0.8</v>
      </c>
      <c r="P46" s="174" t="str">
        <f>IFERROR(Table8[[#This Row],[Total Glass area in opening (m2)]],"")</f>
        <v/>
      </c>
      <c r="Q46" s="175" t="str">
        <f>IFERROR(IF('General Details'!$I$2='Reference Tables '!$D$4,VLOOKUP('Equivalent SHGC'!$B46,'Reference Tables '!$B$5:$D$12,3,FALSE),VLOOKUP('Equivalent SHGC'!$B46,'Reference Tables '!$B$5:$D$12,2,FALSE)),"")</f>
        <v/>
      </c>
    </row>
    <row r="47" spans="2:17" ht="15.6" x14ac:dyDescent="0.3">
      <c r="B47" s="186">
        <f>IFERROR(Table8[[#This Row],[Orientation ]],"")</f>
        <v>0</v>
      </c>
      <c r="C47" s="139">
        <f>IFERROR(Table8[[#This Row],[Window/Door/Ventilator Name
]],"")</f>
        <v>0</v>
      </c>
      <c r="D47" s="139">
        <f>IFERROR(Table8[[#This Row],[No. of Openings ]],"")</f>
        <v>0</v>
      </c>
      <c r="E47" s="139" t="str">
        <f>IFERROR(Table8[[#This Row],[Glass area in opening (m2)]],"")</f>
        <v/>
      </c>
      <c r="F47" s="36" t="str">
        <f>IFERROR(Table8[[#This Row],[H overhang]]/Table8[[#This Row],[V overhang]],"0")</f>
        <v>0</v>
      </c>
      <c r="G47" s="38" t="str">
        <f>IFERROR(Table8[[#This Row],[H right]]/Table8[[#This Row],[V right]],"0")</f>
        <v>0</v>
      </c>
      <c r="H47" s="38" t="str">
        <f>IFERROR((Table8[[#This Row],[H left]]/Table8[[#This Row],[V left]]),"0")</f>
        <v>0</v>
      </c>
      <c r="I47" s="253" t="str">
        <f>IFERROR(IF('General Details'!$I$2='Reference Tables 2'!$B$3,VLOOKUP('Equivalent SHGC'!$F47,'Reference Tables 2'!$D$6:$L$16,MATCH('Equivalent SHGC'!$B47,'Reference Tables 2'!$D$4:$L$4,0),TRUE),VLOOKUP($F47,'Reference Tables 2'!$D$22:$L$32,MATCH('Equivalent SHGC'!$B47,'Reference Tables 2'!$D$20:$L$20,0),TRUE)),"1")</f>
        <v>1</v>
      </c>
      <c r="J47" s="38" t="str">
        <f>IFERROR(IF('General Details'!$I$2='Reference Tables 2'!$B$3,VLOOKUP('Equivalent SHGC'!$G47,'Reference Tables 2'!$D$38:$L$48,MATCH('Equivalent SHGC'!$B47,'Reference Tables 2'!$D$36:$L$36,0),TRUE),VLOOKUP($G47,'Reference Tables 2'!$D$54:$L$64,MATCH('Equivalent SHGC'!$B47,'Reference Tables 2'!$D$52:$L$52,0),TRUE)),"1")</f>
        <v>1</v>
      </c>
      <c r="K47" s="38" t="str">
        <f>IFERROR(IF('General Details'!$I$2='Reference Tables 2'!$B$3,VLOOKUP('Equivalent SHGC'!$H47,'Reference Tables 2'!$D$70:$L$80,MATCH('Equivalent SHGC'!$B47,'Reference Tables 2'!$D$68:$L$68,0),TRUE),VLOOKUP($H47,'Reference Tables 2'!$D$86:$L$96,MATCH('Equivalent SHGC'!$B47,'Reference Tables 2'!$D$84:$L$84,0),TRUE)),"1")</f>
        <v>1</v>
      </c>
      <c r="L47" s="38">
        <f t="shared" si="0"/>
        <v>1</v>
      </c>
      <c r="M47" s="38">
        <f t="shared" si="1"/>
        <v>1</v>
      </c>
      <c r="N47" s="187">
        <f>'General Details'!$C$30*M47</f>
        <v>0.8</v>
      </c>
      <c r="P47" s="174" t="str">
        <f>IFERROR(Table8[[#This Row],[Total Glass area in opening (m2)]],"")</f>
        <v/>
      </c>
      <c r="Q47" s="175" t="str">
        <f>IFERROR(IF('General Details'!$I$2='Reference Tables '!$D$4,VLOOKUP('Equivalent SHGC'!$B47,'Reference Tables '!$B$5:$D$12,3,FALSE),VLOOKUP('Equivalent SHGC'!$B47,'Reference Tables '!$B$5:$D$12,2,FALSE)),"")</f>
        <v/>
      </c>
    </row>
    <row r="48" spans="2:17" ht="15.6" x14ac:dyDescent="0.3">
      <c r="B48" s="186">
        <f>IFERROR(Table8[[#This Row],[Orientation ]],"")</f>
        <v>0</v>
      </c>
      <c r="C48" s="139">
        <f>IFERROR(Table8[[#This Row],[Window/Door/Ventilator Name
]],"")</f>
        <v>0</v>
      </c>
      <c r="D48" s="139">
        <f>IFERROR(Table8[[#This Row],[No. of Openings ]],"")</f>
        <v>0</v>
      </c>
      <c r="E48" s="139" t="str">
        <f>IFERROR(Table8[[#This Row],[Glass area in opening (m2)]],"")</f>
        <v/>
      </c>
      <c r="F48" s="36" t="str">
        <f>IFERROR(Table8[[#This Row],[H overhang]]/Table8[[#This Row],[V overhang]],"0")</f>
        <v>0</v>
      </c>
      <c r="G48" s="38" t="str">
        <f>IFERROR(Table8[[#This Row],[H right]]/Table8[[#This Row],[V right]],"0")</f>
        <v>0</v>
      </c>
      <c r="H48" s="38" t="str">
        <f>IFERROR((Table8[[#This Row],[H left]]/Table8[[#This Row],[V left]]),"0")</f>
        <v>0</v>
      </c>
      <c r="I48" s="253" t="str">
        <f>IFERROR(IF('General Details'!$I$2='Reference Tables 2'!$B$3,VLOOKUP('Equivalent SHGC'!$F48,'Reference Tables 2'!$D$6:$L$16,MATCH('Equivalent SHGC'!$B48,'Reference Tables 2'!$D$4:$L$4,0),TRUE),VLOOKUP($F48,'Reference Tables 2'!$D$22:$L$32,MATCH('Equivalent SHGC'!$B48,'Reference Tables 2'!$D$20:$L$20,0),TRUE)),"1")</f>
        <v>1</v>
      </c>
      <c r="J48" s="38" t="str">
        <f>IFERROR(IF('General Details'!$I$2='Reference Tables 2'!$B$3,VLOOKUP('Equivalent SHGC'!$G48,'Reference Tables 2'!$D$38:$L$48,MATCH('Equivalent SHGC'!$B48,'Reference Tables 2'!$D$36:$L$36,0),TRUE),VLOOKUP($G48,'Reference Tables 2'!$D$54:$L$64,MATCH('Equivalent SHGC'!$B48,'Reference Tables 2'!$D$52:$L$52,0),TRUE)),"1")</f>
        <v>1</v>
      </c>
      <c r="K48" s="38" t="str">
        <f>IFERROR(IF('General Details'!$I$2='Reference Tables 2'!$B$3,VLOOKUP('Equivalent SHGC'!$H48,'Reference Tables 2'!$D$70:$L$80,MATCH('Equivalent SHGC'!$B48,'Reference Tables 2'!$D$68:$L$68,0),TRUE),VLOOKUP($H48,'Reference Tables 2'!$D$86:$L$96,MATCH('Equivalent SHGC'!$B48,'Reference Tables 2'!$D$84:$L$84,0),TRUE)),"1")</f>
        <v>1</v>
      </c>
      <c r="L48" s="38">
        <f t="shared" ref="L48:L102" si="3">1-((1-J48)+(1-K48))</f>
        <v>1</v>
      </c>
      <c r="M48" s="38">
        <f t="shared" si="1"/>
        <v>1</v>
      </c>
      <c r="N48" s="187">
        <f>'General Details'!$C$30*M48</f>
        <v>0.8</v>
      </c>
      <c r="P48" s="174" t="str">
        <f>IFERROR(Table8[[#This Row],[Total Glass area in opening (m2)]],"")</f>
        <v/>
      </c>
      <c r="Q48" s="175" t="str">
        <f>IFERROR(IF('General Details'!$I$2='Reference Tables '!$D$4,VLOOKUP('Equivalent SHGC'!$B48,'Reference Tables '!$B$5:$D$12,3,FALSE),VLOOKUP('Equivalent SHGC'!$B48,'Reference Tables '!$B$5:$D$12,2,FALSE)),"")</f>
        <v/>
      </c>
    </row>
    <row r="49" spans="2:17" ht="15.6" x14ac:dyDescent="0.3">
      <c r="B49" s="186">
        <f>IFERROR(Table8[[#This Row],[Orientation ]],"")</f>
        <v>0</v>
      </c>
      <c r="C49" s="139">
        <f>IFERROR(Table8[[#This Row],[Window/Door/Ventilator Name
]],"")</f>
        <v>0</v>
      </c>
      <c r="D49" s="139">
        <f>IFERROR(Table8[[#This Row],[No. of Openings ]],"")</f>
        <v>0</v>
      </c>
      <c r="E49" s="139" t="str">
        <f>IFERROR(Table8[[#This Row],[Glass area in opening (m2)]],"")</f>
        <v/>
      </c>
      <c r="F49" s="36" t="str">
        <f>IFERROR(Table8[[#This Row],[H overhang]]/Table8[[#This Row],[V overhang]],"0")</f>
        <v>0</v>
      </c>
      <c r="G49" s="38" t="str">
        <f>IFERROR(Table8[[#This Row],[H right]]/Table8[[#This Row],[V right]],"0")</f>
        <v>0</v>
      </c>
      <c r="H49" s="38" t="str">
        <f>IFERROR((Table8[[#This Row],[H left]]/Table8[[#This Row],[V left]]),"0")</f>
        <v>0</v>
      </c>
      <c r="I49" s="253" t="str">
        <f>IFERROR(IF('General Details'!$I$2='Reference Tables 2'!$B$3,VLOOKUP('Equivalent SHGC'!$F49,'Reference Tables 2'!$D$6:$L$16,MATCH('Equivalent SHGC'!$B49,'Reference Tables 2'!$D$4:$L$4,0),TRUE),VLOOKUP($F49,'Reference Tables 2'!$D$22:$L$32,MATCH('Equivalent SHGC'!$B49,'Reference Tables 2'!$D$20:$L$20,0),TRUE)),"1")</f>
        <v>1</v>
      </c>
      <c r="J49" s="38" t="str">
        <f>IFERROR(IF('General Details'!$I$2='Reference Tables 2'!$B$3,VLOOKUP('Equivalent SHGC'!$G49,'Reference Tables 2'!$D$38:$L$48,MATCH('Equivalent SHGC'!$B49,'Reference Tables 2'!$D$36:$L$36,0),TRUE),VLOOKUP($G49,'Reference Tables 2'!$D$54:$L$64,MATCH('Equivalent SHGC'!$B49,'Reference Tables 2'!$D$52:$L$52,0),TRUE)),"1")</f>
        <v>1</v>
      </c>
      <c r="K49" s="38" t="str">
        <f>IFERROR(IF('General Details'!$I$2='Reference Tables 2'!$B$3,VLOOKUP('Equivalent SHGC'!$H49,'Reference Tables 2'!$D$70:$L$80,MATCH('Equivalent SHGC'!$B49,'Reference Tables 2'!$D$68:$L$68,0),TRUE),VLOOKUP($H49,'Reference Tables 2'!$D$86:$L$96,MATCH('Equivalent SHGC'!$B49,'Reference Tables 2'!$D$84:$L$84,0),TRUE)),"1")</f>
        <v>1</v>
      </c>
      <c r="L49" s="38">
        <f t="shared" si="3"/>
        <v>1</v>
      </c>
      <c r="M49" s="38">
        <f t="shared" si="1"/>
        <v>1</v>
      </c>
      <c r="N49" s="187">
        <f>'General Details'!$C$30*M49</f>
        <v>0.8</v>
      </c>
      <c r="P49" s="174" t="str">
        <f>IFERROR(Table8[[#This Row],[Total Glass area in opening (m2)]],"")</f>
        <v/>
      </c>
      <c r="Q49" s="175" t="str">
        <f>IFERROR(IF('General Details'!$I$2='Reference Tables '!$D$4,VLOOKUP('Equivalent SHGC'!$B49,'Reference Tables '!$B$5:$D$12,3,FALSE),VLOOKUP('Equivalent SHGC'!$B49,'Reference Tables '!$B$5:$D$12,2,FALSE)),"")</f>
        <v/>
      </c>
    </row>
    <row r="50" spans="2:17" ht="15.6" x14ac:dyDescent="0.3">
      <c r="B50" s="186">
        <f>IFERROR(Table8[[#This Row],[Orientation ]],"")</f>
        <v>0</v>
      </c>
      <c r="C50" s="139">
        <f>IFERROR(Table8[[#This Row],[Window/Door/Ventilator Name
]],"")</f>
        <v>0</v>
      </c>
      <c r="D50" s="139">
        <f>IFERROR(Table8[[#This Row],[No. of Openings ]],"")</f>
        <v>0</v>
      </c>
      <c r="E50" s="139" t="str">
        <f>IFERROR(Table8[[#This Row],[Glass area in opening (m2)]],"")</f>
        <v/>
      </c>
      <c r="F50" s="36" t="str">
        <f>IFERROR(Table8[[#This Row],[H overhang]]/Table8[[#This Row],[V overhang]],"0")</f>
        <v>0</v>
      </c>
      <c r="G50" s="38" t="str">
        <f>IFERROR(Table8[[#This Row],[H right]]/Table8[[#This Row],[V right]],"0")</f>
        <v>0</v>
      </c>
      <c r="H50" s="38" t="str">
        <f>IFERROR((Table8[[#This Row],[H left]]/Table8[[#This Row],[V left]]),"0")</f>
        <v>0</v>
      </c>
      <c r="I50" s="253" t="str">
        <f>IFERROR(IF('General Details'!$I$2='Reference Tables 2'!$B$3,VLOOKUP('Equivalent SHGC'!$F50,'Reference Tables 2'!$D$6:$L$16,MATCH('Equivalent SHGC'!$B50,'Reference Tables 2'!$D$4:$L$4,0),TRUE),VLOOKUP($F50,'Reference Tables 2'!$D$22:$L$32,MATCH('Equivalent SHGC'!$B50,'Reference Tables 2'!$D$20:$L$20,0),TRUE)),"1")</f>
        <v>1</v>
      </c>
      <c r="J50" s="38" t="str">
        <f>IFERROR(IF('General Details'!$I$2='Reference Tables 2'!$B$3,VLOOKUP('Equivalent SHGC'!$G50,'Reference Tables 2'!$D$38:$L$48,MATCH('Equivalent SHGC'!$B50,'Reference Tables 2'!$D$36:$L$36,0),TRUE),VLOOKUP($G50,'Reference Tables 2'!$D$54:$L$64,MATCH('Equivalent SHGC'!$B50,'Reference Tables 2'!$D$52:$L$52,0),TRUE)),"1")</f>
        <v>1</v>
      </c>
      <c r="K50" s="38" t="str">
        <f>IFERROR(IF('General Details'!$I$2='Reference Tables 2'!$B$3,VLOOKUP('Equivalent SHGC'!$H50,'Reference Tables 2'!$D$70:$L$80,MATCH('Equivalent SHGC'!$B50,'Reference Tables 2'!$D$68:$L$68,0),TRUE),VLOOKUP($H50,'Reference Tables 2'!$D$86:$L$96,MATCH('Equivalent SHGC'!$B50,'Reference Tables 2'!$D$84:$L$84,0),TRUE)),"1")</f>
        <v>1</v>
      </c>
      <c r="L50" s="38">
        <f t="shared" si="3"/>
        <v>1</v>
      </c>
      <c r="M50" s="38">
        <f t="shared" si="1"/>
        <v>1</v>
      </c>
      <c r="N50" s="187">
        <f>'General Details'!$C$30*M50</f>
        <v>0.8</v>
      </c>
      <c r="P50" s="174" t="str">
        <f>IFERROR(Table8[[#This Row],[Total Glass area in opening (m2)]],"")</f>
        <v/>
      </c>
      <c r="Q50" s="175" t="str">
        <f>IFERROR(IF('General Details'!$I$2='Reference Tables '!$D$4,VLOOKUP('Equivalent SHGC'!$B50,'Reference Tables '!$B$5:$D$12,3,FALSE),VLOOKUP('Equivalent SHGC'!$B50,'Reference Tables '!$B$5:$D$12,2,FALSE)),"")</f>
        <v/>
      </c>
    </row>
    <row r="51" spans="2:17" ht="15.6" x14ac:dyDescent="0.3">
      <c r="B51" s="186">
        <f>IFERROR(Table8[[#This Row],[Orientation ]],"")</f>
        <v>0</v>
      </c>
      <c r="C51" s="139">
        <f>IFERROR(Table8[[#This Row],[Window/Door/Ventilator Name
]],"")</f>
        <v>0</v>
      </c>
      <c r="D51" s="139">
        <f>IFERROR(Table8[[#This Row],[No. of Openings ]],"")</f>
        <v>0</v>
      </c>
      <c r="E51" s="139" t="str">
        <f>IFERROR(Table8[[#This Row],[Glass area in opening (m2)]],"")</f>
        <v/>
      </c>
      <c r="F51" s="36" t="str">
        <f>IFERROR(Table8[[#This Row],[H overhang]]/Table8[[#This Row],[V overhang]],"0")</f>
        <v>0</v>
      </c>
      <c r="G51" s="38" t="str">
        <f>IFERROR(Table8[[#This Row],[H right]]/Table8[[#This Row],[V right]],"0")</f>
        <v>0</v>
      </c>
      <c r="H51" s="38" t="str">
        <f>IFERROR((Table8[[#This Row],[H left]]/Table8[[#This Row],[V left]]),"0")</f>
        <v>0</v>
      </c>
      <c r="I51" s="253" t="str">
        <f>IFERROR(IF('General Details'!$I$2='Reference Tables 2'!$B$3,VLOOKUP('Equivalent SHGC'!$F51,'Reference Tables 2'!$D$6:$L$16,MATCH('Equivalent SHGC'!$B51,'Reference Tables 2'!$D$4:$L$4,0),TRUE),VLOOKUP($F51,'Reference Tables 2'!$D$22:$L$32,MATCH('Equivalent SHGC'!$B51,'Reference Tables 2'!$D$20:$L$20,0),TRUE)),"1")</f>
        <v>1</v>
      </c>
      <c r="J51" s="38" t="str">
        <f>IFERROR(IF('General Details'!$I$2='Reference Tables 2'!$B$3,VLOOKUP('Equivalent SHGC'!$G51,'Reference Tables 2'!$D$38:$L$48,MATCH('Equivalent SHGC'!$B51,'Reference Tables 2'!$D$36:$L$36,0),TRUE),VLOOKUP($G51,'Reference Tables 2'!$D$54:$L$64,MATCH('Equivalent SHGC'!$B51,'Reference Tables 2'!$D$52:$L$52,0),TRUE)),"1")</f>
        <v>1</v>
      </c>
      <c r="K51" s="38" t="str">
        <f>IFERROR(IF('General Details'!$I$2='Reference Tables 2'!$B$3,VLOOKUP('Equivalent SHGC'!$H51,'Reference Tables 2'!$D$70:$L$80,MATCH('Equivalent SHGC'!$B51,'Reference Tables 2'!$D$68:$L$68,0),TRUE),VLOOKUP($H51,'Reference Tables 2'!$D$86:$L$96,MATCH('Equivalent SHGC'!$B51,'Reference Tables 2'!$D$84:$L$84,0),TRUE)),"1")</f>
        <v>1</v>
      </c>
      <c r="L51" s="38">
        <f t="shared" si="3"/>
        <v>1</v>
      </c>
      <c r="M51" s="38">
        <f t="shared" si="1"/>
        <v>1</v>
      </c>
      <c r="N51" s="187">
        <f>'General Details'!$C$30*M51</f>
        <v>0.8</v>
      </c>
      <c r="P51" s="174" t="str">
        <f>IFERROR(Table8[[#This Row],[Total Glass area in opening (m2)]],"")</f>
        <v/>
      </c>
      <c r="Q51" s="175" t="str">
        <f>IFERROR(IF('General Details'!$I$2='Reference Tables '!$D$4,VLOOKUP('Equivalent SHGC'!$B51,'Reference Tables '!$B$5:$D$12,3,FALSE),VLOOKUP('Equivalent SHGC'!$B51,'Reference Tables '!$B$5:$D$12,2,FALSE)),"")</f>
        <v/>
      </c>
    </row>
    <row r="52" spans="2:17" ht="15.6" x14ac:dyDescent="0.3">
      <c r="B52" s="186">
        <f>IFERROR(Table8[[#This Row],[Orientation ]],"")</f>
        <v>0</v>
      </c>
      <c r="C52" s="139">
        <f>IFERROR(Table8[[#This Row],[Window/Door/Ventilator Name
]],"")</f>
        <v>0</v>
      </c>
      <c r="D52" s="139">
        <f>IFERROR(Table8[[#This Row],[No. of Openings ]],"")</f>
        <v>0</v>
      </c>
      <c r="E52" s="139" t="str">
        <f>IFERROR(Table8[[#This Row],[Glass area in opening (m2)]],"")</f>
        <v/>
      </c>
      <c r="F52" s="36" t="str">
        <f>IFERROR(Table8[[#This Row],[H overhang]]/Table8[[#This Row],[V overhang]],"0")</f>
        <v>0</v>
      </c>
      <c r="G52" s="38" t="str">
        <f>IFERROR(Table8[[#This Row],[H right]]/Table8[[#This Row],[V right]],"0")</f>
        <v>0</v>
      </c>
      <c r="H52" s="38" t="str">
        <f>IFERROR((Table8[[#This Row],[H left]]/Table8[[#This Row],[V left]]),"0")</f>
        <v>0</v>
      </c>
      <c r="I52" s="253" t="str">
        <f>IFERROR(IF('General Details'!$I$2='Reference Tables 2'!$B$3,VLOOKUP('Equivalent SHGC'!$F52,'Reference Tables 2'!$D$6:$L$16,MATCH('Equivalent SHGC'!$B52,'Reference Tables 2'!$D$4:$L$4,0),TRUE),VLOOKUP($F52,'Reference Tables 2'!$D$22:$L$32,MATCH('Equivalent SHGC'!$B52,'Reference Tables 2'!$D$20:$L$20,0),TRUE)),"1")</f>
        <v>1</v>
      </c>
      <c r="J52" s="38" t="str">
        <f>IFERROR(IF('General Details'!$I$2='Reference Tables 2'!$B$3,VLOOKUP('Equivalent SHGC'!$G52,'Reference Tables 2'!$D$38:$L$48,MATCH('Equivalent SHGC'!$B52,'Reference Tables 2'!$D$36:$L$36,0),TRUE),VLOOKUP($G52,'Reference Tables 2'!$D$54:$L$64,MATCH('Equivalent SHGC'!$B52,'Reference Tables 2'!$D$52:$L$52,0),TRUE)),"1")</f>
        <v>1</v>
      </c>
      <c r="K52" s="38" t="str">
        <f>IFERROR(IF('General Details'!$I$2='Reference Tables 2'!$B$3,VLOOKUP('Equivalent SHGC'!$H52,'Reference Tables 2'!$D$70:$L$80,MATCH('Equivalent SHGC'!$B52,'Reference Tables 2'!$D$68:$L$68,0),TRUE),VLOOKUP($H52,'Reference Tables 2'!$D$86:$L$96,MATCH('Equivalent SHGC'!$B52,'Reference Tables 2'!$D$84:$L$84,0),TRUE)),"1")</f>
        <v>1</v>
      </c>
      <c r="L52" s="38">
        <f t="shared" si="3"/>
        <v>1</v>
      </c>
      <c r="M52" s="38">
        <f t="shared" si="1"/>
        <v>1</v>
      </c>
      <c r="N52" s="187">
        <f>'General Details'!$C$30*M52</f>
        <v>0.8</v>
      </c>
      <c r="P52" s="174" t="str">
        <f>IFERROR(Table8[[#This Row],[Total Glass area in opening (m2)]],"")</f>
        <v/>
      </c>
      <c r="Q52" s="175" t="str">
        <f>IFERROR(IF('General Details'!$I$2='Reference Tables '!$D$4,VLOOKUP('Equivalent SHGC'!$B52,'Reference Tables '!$B$5:$D$12,3,FALSE),VLOOKUP('Equivalent SHGC'!$B52,'Reference Tables '!$B$5:$D$12,2,FALSE)),"")</f>
        <v/>
      </c>
    </row>
    <row r="53" spans="2:17" ht="15.6" x14ac:dyDescent="0.3">
      <c r="B53" s="186">
        <f>IFERROR(Table8[[#This Row],[Orientation ]],"")</f>
        <v>0</v>
      </c>
      <c r="C53" s="139">
        <f>IFERROR(Table8[[#This Row],[Window/Door/Ventilator Name
]],"")</f>
        <v>0</v>
      </c>
      <c r="D53" s="139">
        <f>IFERROR(Table8[[#This Row],[No. of Openings ]],"")</f>
        <v>0</v>
      </c>
      <c r="E53" s="139" t="str">
        <f>IFERROR(Table8[[#This Row],[Glass area in opening (m2)]],"")</f>
        <v/>
      </c>
      <c r="F53" s="36" t="str">
        <f>IFERROR(Table8[[#This Row],[H overhang]]/Table8[[#This Row],[V overhang]],"0")</f>
        <v>0</v>
      </c>
      <c r="G53" s="38" t="str">
        <f>IFERROR(Table8[[#This Row],[H right]]/Table8[[#This Row],[V right]],"0")</f>
        <v>0</v>
      </c>
      <c r="H53" s="38" t="str">
        <f>IFERROR((Table8[[#This Row],[H left]]/Table8[[#This Row],[V left]]),"0")</f>
        <v>0</v>
      </c>
      <c r="I53" s="253" t="str">
        <f>IFERROR(IF('General Details'!$I$2='Reference Tables 2'!$B$3,VLOOKUP('Equivalent SHGC'!$F53,'Reference Tables 2'!$D$6:$L$16,MATCH('Equivalent SHGC'!$B53,'Reference Tables 2'!$D$4:$L$4,0),TRUE),VLOOKUP($F53,'Reference Tables 2'!$D$22:$L$32,MATCH('Equivalent SHGC'!$B53,'Reference Tables 2'!$D$20:$L$20,0),TRUE)),"1")</f>
        <v>1</v>
      </c>
      <c r="J53" s="38" t="str">
        <f>IFERROR(IF('General Details'!$I$2='Reference Tables 2'!$B$3,VLOOKUP('Equivalent SHGC'!$G53,'Reference Tables 2'!$D$38:$L$48,MATCH('Equivalent SHGC'!$B53,'Reference Tables 2'!$D$36:$L$36,0),TRUE),VLOOKUP($G53,'Reference Tables 2'!$D$54:$L$64,MATCH('Equivalent SHGC'!$B53,'Reference Tables 2'!$D$52:$L$52,0),TRUE)),"1")</f>
        <v>1</v>
      </c>
      <c r="K53" s="38" t="str">
        <f>IFERROR(IF('General Details'!$I$2='Reference Tables 2'!$B$3,VLOOKUP('Equivalent SHGC'!$H53,'Reference Tables 2'!$D$70:$L$80,MATCH('Equivalent SHGC'!$B53,'Reference Tables 2'!$D$68:$L$68,0),TRUE),VLOOKUP($H53,'Reference Tables 2'!$D$86:$L$96,MATCH('Equivalent SHGC'!$B53,'Reference Tables 2'!$D$84:$L$84,0),TRUE)),"1")</f>
        <v>1</v>
      </c>
      <c r="L53" s="38">
        <f t="shared" si="3"/>
        <v>1</v>
      </c>
      <c r="M53" s="38">
        <f t="shared" si="1"/>
        <v>1</v>
      </c>
      <c r="N53" s="187">
        <f>'General Details'!$C$30*M53</f>
        <v>0.8</v>
      </c>
      <c r="P53" s="174" t="str">
        <f>IFERROR(Table8[[#This Row],[Total Glass area in opening (m2)]],"")</f>
        <v/>
      </c>
      <c r="Q53" s="175" t="str">
        <f>IFERROR(IF('General Details'!$I$2='Reference Tables '!$D$4,VLOOKUP('Equivalent SHGC'!$B53,'Reference Tables '!$B$5:$D$12,3,FALSE),VLOOKUP('Equivalent SHGC'!$B53,'Reference Tables '!$B$5:$D$12,2,FALSE)),"")</f>
        <v/>
      </c>
    </row>
    <row r="54" spans="2:17" ht="15.6" x14ac:dyDescent="0.3">
      <c r="B54" s="186">
        <f>IFERROR(Table8[[#This Row],[Orientation ]],"")</f>
        <v>0</v>
      </c>
      <c r="C54" s="139">
        <f>IFERROR(Table8[[#This Row],[Window/Door/Ventilator Name
]],"")</f>
        <v>0</v>
      </c>
      <c r="D54" s="139">
        <f>IFERROR(Table8[[#This Row],[No. of Openings ]],"")</f>
        <v>0</v>
      </c>
      <c r="E54" s="139" t="str">
        <f>IFERROR(Table8[[#This Row],[Glass area in opening (m2)]],"")</f>
        <v/>
      </c>
      <c r="F54" s="36" t="str">
        <f>IFERROR(Table8[[#This Row],[H overhang]]/Table8[[#This Row],[V overhang]],"0")</f>
        <v>0</v>
      </c>
      <c r="G54" s="38" t="str">
        <f>IFERROR(Table8[[#This Row],[H right]]/Table8[[#This Row],[V right]],"0")</f>
        <v>0</v>
      </c>
      <c r="H54" s="38" t="str">
        <f>IFERROR((Table8[[#This Row],[H left]]/Table8[[#This Row],[V left]]),"0")</f>
        <v>0</v>
      </c>
      <c r="I54" s="253" t="str">
        <f>IFERROR(IF('General Details'!$I$2='Reference Tables 2'!$B$3,VLOOKUP('Equivalent SHGC'!$F54,'Reference Tables 2'!$D$6:$L$16,MATCH('Equivalent SHGC'!$B54,'Reference Tables 2'!$D$4:$L$4,0),TRUE),VLOOKUP($F54,'Reference Tables 2'!$D$22:$L$32,MATCH('Equivalent SHGC'!$B54,'Reference Tables 2'!$D$20:$L$20,0),TRUE)),"1")</f>
        <v>1</v>
      </c>
      <c r="J54" s="38" t="str">
        <f>IFERROR(IF('General Details'!$I$2='Reference Tables 2'!$B$3,VLOOKUP('Equivalent SHGC'!$G54,'Reference Tables 2'!$D$38:$L$48,MATCH('Equivalent SHGC'!$B54,'Reference Tables 2'!$D$36:$L$36,0),TRUE),VLOOKUP($G54,'Reference Tables 2'!$D$54:$L$64,MATCH('Equivalent SHGC'!$B54,'Reference Tables 2'!$D$52:$L$52,0),TRUE)),"1")</f>
        <v>1</v>
      </c>
      <c r="K54" s="38" t="str">
        <f>IFERROR(IF('General Details'!$I$2='Reference Tables 2'!$B$3,VLOOKUP('Equivalent SHGC'!$H54,'Reference Tables 2'!$D$70:$L$80,MATCH('Equivalent SHGC'!$B54,'Reference Tables 2'!$D$68:$L$68,0),TRUE),VLOOKUP($H54,'Reference Tables 2'!$D$86:$L$96,MATCH('Equivalent SHGC'!$B54,'Reference Tables 2'!$D$84:$L$84,0),TRUE)),"1")</f>
        <v>1</v>
      </c>
      <c r="L54" s="38">
        <f t="shared" si="3"/>
        <v>1</v>
      </c>
      <c r="M54" s="38">
        <f t="shared" si="1"/>
        <v>1</v>
      </c>
      <c r="N54" s="187">
        <f>'General Details'!$C$30*M54</f>
        <v>0.8</v>
      </c>
      <c r="P54" s="174" t="str">
        <f>IFERROR(Table8[[#This Row],[Total Glass area in opening (m2)]],"")</f>
        <v/>
      </c>
      <c r="Q54" s="175" t="str">
        <f>IFERROR(IF('General Details'!$I$2='Reference Tables '!$D$4,VLOOKUP('Equivalent SHGC'!$B54,'Reference Tables '!$B$5:$D$12,3,FALSE),VLOOKUP('Equivalent SHGC'!$B54,'Reference Tables '!$B$5:$D$12,2,FALSE)),"")</f>
        <v/>
      </c>
    </row>
    <row r="55" spans="2:17" ht="15.6" x14ac:dyDescent="0.3">
      <c r="B55" s="186">
        <f>IFERROR(Table8[[#This Row],[Orientation ]],"")</f>
        <v>0</v>
      </c>
      <c r="C55" s="139">
        <f>IFERROR(Table8[[#This Row],[Window/Door/Ventilator Name
]],"")</f>
        <v>0</v>
      </c>
      <c r="D55" s="139">
        <f>IFERROR(Table8[[#This Row],[No. of Openings ]],"")</f>
        <v>0</v>
      </c>
      <c r="E55" s="139" t="str">
        <f>IFERROR(Table8[[#This Row],[Glass area in opening (m2)]],"")</f>
        <v/>
      </c>
      <c r="F55" s="36" t="str">
        <f>IFERROR(Table8[[#This Row],[H overhang]]/Table8[[#This Row],[V overhang]],"0")</f>
        <v>0</v>
      </c>
      <c r="G55" s="38" t="str">
        <f>IFERROR(Table8[[#This Row],[H right]]/Table8[[#This Row],[V right]],"0")</f>
        <v>0</v>
      </c>
      <c r="H55" s="38" t="str">
        <f>IFERROR((Table8[[#This Row],[H left]]/Table8[[#This Row],[V left]]),"0")</f>
        <v>0</v>
      </c>
      <c r="I55" s="253" t="str">
        <f>IFERROR(IF('General Details'!$I$2='Reference Tables 2'!$B$3,VLOOKUP('Equivalent SHGC'!$F55,'Reference Tables 2'!$D$6:$L$16,MATCH('Equivalent SHGC'!$B55,'Reference Tables 2'!$D$4:$L$4,0),TRUE),VLOOKUP($F55,'Reference Tables 2'!$D$22:$L$32,MATCH('Equivalent SHGC'!$B55,'Reference Tables 2'!$D$20:$L$20,0),TRUE)),"1")</f>
        <v>1</v>
      </c>
      <c r="J55" s="38" t="str">
        <f>IFERROR(IF('General Details'!$I$2='Reference Tables 2'!$B$3,VLOOKUP('Equivalent SHGC'!$G55,'Reference Tables 2'!$D$38:$L$48,MATCH('Equivalent SHGC'!$B55,'Reference Tables 2'!$D$36:$L$36,0),TRUE),VLOOKUP($G55,'Reference Tables 2'!$D$54:$L$64,MATCH('Equivalent SHGC'!$B55,'Reference Tables 2'!$D$52:$L$52,0),TRUE)),"1")</f>
        <v>1</v>
      </c>
      <c r="K55" s="38" t="str">
        <f>IFERROR(IF('General Details'!$I$2='Reference Tables 2'!$B$3,VLOOKUP('Equivalent SHGC'!$H55,'Reference Tables 2'!$D$70:$L$80,MATCH('Equivalent SHGC'!$B55,'Reference Tables 2'!$D$68:$L$68,0),TRUE),VLOOKUP($H55,'Reference Tables 2'!$D$86:$L$96,MATCH('Equivalent SHGC'!$B55,'Reference Tables 2'!$D$84:$L$84,0),TRUE)),"1")</f>
        <v>1</v>
      </c>
      <c r="L55" s="38">
        <f t="shared" si="3"/>
        <v>1</v>
      </c>
      <c r="M55" s="38">
        <f t="shared" si="1"/>
        <v>1</v>
      </c>
      <c r="N55" s="187">
        <f>'General Details'!$C$30*M55</f>
        <v>0.8</v>
      </c>
      <c r="P55" s="174" t="str">
        <f>IFERROR(Table8[[#This Row],[Total Glass area in opening (m2)]],"")</f>
        <v/>
      </c>
      <c r="Q55" s="175" t="str">
        <f>IFERROR(IF('General Details'!$I$2='Reference Tables '!$D$4,VLOOKUP('Equivalent SHGC'!$B55,'Reference Tables '!$B$5:$D$12,3,FALSE),VLOOKUP('Equivalent SHGC'!$B55,'Reference Tables '!$B$5:$D$12,2,FALSE)),"")</f>
        <v/>
      </c>
    </row>
    <row r="56" spans="2:17" ht="15.6" x14ac:dyDescent="0.3">
      <c r="B56" s="186">
        <f>IFERROR(Table8[[#This Row],[Orientation ]],"")</f>
        <v>0</v>
      </c>
      <c r="C56" s="139">
        <f>IFERROR(Table8[[#This Row],[Window/Door/Ventilator Name
]],"")</f>
        <v>0</v>
      </c>
      <c r="D56" s="139">
        <f>IFERROR(Table8[[#This Row],[No. of Openings ]],"")</f>
        <v>0</v>
      </c>
      <c r="E56" s="139" t="str">
        <f>IFERROR(Table8[[#This Row],[Glass area in opening (m2)]],"")</f>
        <v/>
      </c>
      <c r="F56" s="36" t="str">
        <f>IFERROR(Table8[[#This Row],[H overhang]]/Table8[[#This Row],[V overhang]],"0")</f>
        <v>0</v>
      </c>
      <c r="G56" s="38" t="str">
        <f>IFERROR(Table8[[#This Row],[H right]]/Table8[[#This Row],[V right]],"0")</f>
        <v>0</v>
      </c>
      <c r="H56" s="38" t="str">
        <f>IFERROR((Table8[[#This Row],[H left]]/Table8[[#This Row],[V left]]),"0")</f>
        <v>0</v>
      </c>
      <c r="I56" s="253" t="str">
        <f>IFERROR(IF('General Details'!$I$2='Reference Tables 2'!$B$3,VLOOKUP('Equivalent SHGC'!$F56,'Reference Tables 2'!$D$6:$L$16,MATCH('Equivalent SHGC'!$B56,'Reference Tables 2'!$D$4:$L$4,0),TRUE),VLOOKUP($F56,'Reference Tables 2'!$D$22:$L$32,MATCH('Equivalent SHGC'!$B56,'Reference Tables 2'!$D$20:$L$20,0),TRUE)),"1")</f>
        <v>1</v>
      </c>
      <c r="J56" s="38" t="str">
        <f>IFERROR(IF('General Details'!$I$2='Reference Tables 2'!$B$3,VLOOKUP('Equivalent SHGC'!$G56,'Reference Tables 2'!$D$38:$L$48,MATCH('Equivalent SHGC'!$B56,'Reference Tables 2'!$D$36:$L$36,0),TRUE),VLOOKUP($G56,'Reference Tables 2'!$D$54:$L$64,MATCH('Equivalent SHGC'!$B56,'Reference Tables 2'!$D$52:$L$52,0),TRUE)),"1")</f>
        <v>1</v>
      </c>
      <c r="K56" s="38" t="str">
        <f>IFERROR(IF('General Details'!$I$2='Reference Tables 2'!$B$3,VLOOKUP('Equivalent SHGC'!$H56,'Reference Tables 2'!$D$70:$L$80,MATCH('Equivalent SHGC'!$B56,'Reference Tables 2'!$D$68:$L$68,0),TRUE),VLOOKUP($H56,'Reference Tables 2'!$D$86:$L$96,MATCH('Equivalent SHGC'!$B56,'Reference Tables 2'!$D$84:$L$84,0),TRUE)),"1")</f>
        <v>1</v>
      </c>
      <c r="L56" s="38">
        <f t="shared" si="3"/>
        <v>1</v>
      </c>
      <c r="M56" s="38">
        <f t="shared" si="1"/>
        <v>1</v>
      </c>
      <c r="N56" s="187">
        <f>'General Details'!$C$30*M56</f>
        <v>0.8</v>
      </c>
      <c r="P56" s="174" t="str">
        <f>IFERROR(Table8[[#This Row],[Total Glass area in opening (m2)]],"")</f>
        <v/>
      </c>
      <c r="Q56" s="175" t="str">
        <f>IFERROR(IF('General Details'!$I$2='Reference Tables '!$D$4,VLOOKUP('Equivalent SHGC'!$B56,'Reference Tables '!$B$5:$D$12,3,FALSE),VLOOKUP('Equivalent SHGC'!$B56,'Reference Tables '!$B$5:$D$12,2,FALSE)),"")</f>
        <v/>
      </c>
    </row>
    <row r="57" spans="2:17" ht="15.6" x14ac:dyDescent="0.3">
      <c r="B57" s="186">
        <f>IFERROR(Table8[[#This Row],[Orientation ]],"")</f>
        <v>0</v>
      </c>
      <c r="C57" s="139">
        <f>IFERROR(Table8[[#This Row],[Window/Door/Ventilator Name
]],"")</f>
        <v>0</v>
      </c>
      <c r="D57" s="139">
        <f>IFERROR(Table8[[#This Row],[No. of Openings ]],"")</f>
        <v>0</v>
      </c>
      <c r="E57" s="139" t="str">
        <f>IFERROR(Table8[[#This Row],[Glass area in opening (m2)]],"")</f>
        <v/>
      </c>
      <c r="F57" s="36" t="str">
        <f>IFERROR(Table8[[#This Row],[H overhang]]/Table8[[#This Row],[V overhang]],"0")</f>
        <v>0</v>
      </c>
      <c r="G57" s="38" t="str">
        <f>IFERROR(Table8[[#This Row],[H right]]/Table8[[#This Row],[V right]],"0")</f>
        <v>0</v>
      </c>
      <c r="H57" s="38" t="str">
        <f>IFERROR((Table8[[#This Row],[H left]]/Table8[[#This Row],[V left]]),"0")</f>
        <v>0</v>
      </c>
      <c r="I57" s="253" t="str">
        <f>IFERROR(IF('General Details'!$I$2='Reference Tables 2'!$B$3,VLOOKUP('Equivalent SHGC'!$F57,'Reference Tables 2'!$D$6:$L$16,MATCH('Equivalent SHGC'!$B57,'Reference Tables 2'!$D$4:$L$4,0),TRUE),VLOOKUP($F57,'Reference Tables 2'!$D$22:$L$32,MATCH('Equivalent SHGC'!$B57,'Reference Tables 2'!$D$20:$L$20,0),TRUE)),"1")</f>
        <v>1</v>
      </c>
      <c r="J57" s="38" t="str">
        <f>IFERROR(IF('General Details'!$I$2='Reference Tables 2'!$B$3,VLOOKUP('Equivalent SHGC'!$G57,'Reference Tables 2'!$D$38:$L$48,MATCH('Equivalent SHGC'!$B57,'Reference Tables 2'!$D$36:$L$36,0),TRUE),VLOOKUP($G57,'Reference Tables 2'!$D$54:$L$64,MATCH('Equivalent SHGC'!$B57,'Reference Tables 2'!$D$52:$L$52,0),TRUE)),"1")</f>
        <v>1</v>
      </c>
      <c r="K57" s="38" t="str">
        <f>IFERROR(IF('General Details'!$I$2='Reference Tables 2'!$B$3,VLOOKUP('Equivalent SHGC'!$H57,'Reference Tables 2'!$D$70:$L$80,MATCH('Equivalent SHGC'!$B57,'Reference Tables 2'!$D$68:$L$68,0),TRUE),VLOOKUP($H57,'Reference Tables 2'!$D$86:$L$96,MATCH('Equivalent SHGC'!$B57,'Reference Tables 2'!$D$84:$L$84,0),TRUE)),"1")</f>
        <v>1</v>
      </c>
      <c r="L57" s="38">
        <f t="shared" si="3"/>
        <v>1</v>
      </c>
      <c r="M57" s="38">
        <f t="shared" si="1"/>
        <v>1</v>
      </c>
      <c r="N57" s="187">
        <f>'General Details'!$C$30*M57</f>
        <v>0.8</v>
      </c>
      <c r="P57" s="174" t="str">
        <f>IFERROR(Table8[[#This Row],[Total Glass area in opening (m2)]],"")</f>
        <v/>
      </c>
      <c r="Q57" s="175" t="str">
        <f>IFERROR(IF('General Details'!$I$2='Reference Tables '!$D$4,VLOOKUP('Equivalent SHGC'!$B57,'Reference Tables '!$B$5:$D$12,3,FALSE),VLOOKUP('Equivalent SHGC'!$B57,'Reference Tables '!$B$5:$D$12,2,FALSE)),"")</f>
        <v/>
      </c>
    </row>
    <row r="58" spans="2:17" ht="15.6" x14ac:dyDescent="0.3">
      <c r="B58" s="186">
        <f>IFERROR(Table8[[#This Row],[Orientation ]],"")</f>
        <v>0</v>
      </c>
      <c r="C58" s="139">
        <f>IFERROR(Table8[[#This Row],[Window/Door/Ventilator Name
]],"")</f>
        <v>0</v>
      </c>
      <c r="D58" s="139">
        <f>IFERROR(Table8[[#This Row],[No. of Openings ]],"")</f>
        <v>0</v>
      </c>
      <c r="E58" s="139" t="str">
        <f>IFERROR(Table8[[#This Row],[Glass area in opening (m2)]],"")</f>
        <v/>
      </c>
      <c r="F58" s="36" t="str">
        <f>IFERROR(Table8[[#This Row],[H overhang]]/Table8[[#This Row],[V overhang]],"0")</f>
        <v>0</v>
      </c>
      <c r="G58" s="38" t="str">
        <f>IFERROR(Table8[[#This Row],[H right]]/Table8[[#This Row],[V right]],"0")</f>
        <v>0</v>
      </c>
      <c r="H58" s="38" t="str">
        <f>IFERROR((Table8[[#This Row],[H left]]/Table8[[#This Row],[V left]]),"0")</f>
        <v>0</v>
      </c>
      <c r="I58" s="253" t="str">
        <f>IFERROR(IF('General Details'!$I$2='Reference Tables 2'!$B$3,VLOOKUP('Equivalent SHGC'!$F58,'Reference Tables 2'!$D$6:$L$16,MATCH('Equivalent SHGC'!$B58,'Reference Tables 2'!$D$4:$L$4,0),TRUE),VLOOKUP($F58,'Reference Tables 2'!$D$22:$L$32,MATCH('Equivalent SHGC'!$B58,'Reference Tables 2'!$D$20:$L$20,0),TRUE)),"1")</f>
        <v>1</v>
      </c>
      <c r="J58" s="38" t="str">
        <f>IFERROR(IF('General Details'!$I$2='Reference Tables 2'!$B$3,VLOOKUP('Equivalent SHGC'!$G58,'Reference Tables 2'!$D$38:$L$48,MATCH('Equivalent SHGC'!$B58,'Reference Tables 2'!$D$36:$L$36,0),TRUE),VLOOKUP($G58,'Reference Tables 2'!$D$54:$L$64,MATCH('Equivalent SHGC'!$B58,'Reference Tables 2'!$D$52:$L$52,0),TRUE)),"1")</f>
        <v>1</v>
      </c>
      <c r="K58" s="38" t="str">
        <f>IFERROR(IF('General Details'!$I$2='Reference Tables 2'!$B$3,VLOOKUP('Equivalent SHGC'!$H58,'Reference Tables 2'!$D$70:$L$80,MATCH('Equivalent SHGC'!$B58,'Reference Tables 2'!$D$68:$L$68,0),TRUE),VLOOKUP($H58,'Reference Tables 2'!$D$86:$L$96,MATCH('Equivalent SHGC'!$B58,'Reference Tables 2'!$D$84:$L$84,0),TRUE)),"1")</f>
        <v>1</v>
      </c>
      <c r="L58" s="38">
        <f t="shared" si="3"/>
        <v>1</v>
      </c>
      <c r="M58" s="38">
        <f t="shared" si="1"/>
        <v>1</v>
      </c>
      <c r="N58" s="187">
        <f>'General Details'!$C$30*M58</f>
        <v>0.8</v>
      </c>
      <c r="P58" s="174" t="str">
        <f>IFERROR(Table8[[#This Row],[Total Glass area in opening (m2)]],"")</f>
        <v/>
      </c>
      <c r="Q58" s="175" t="str">
        <f>IFERROR(IF('General Details'!$I$2='Reference Tables '!$D$4,VLOOKUP('Equivalent SHGC'!$B58,'Reference Tables '!$B$5:$D$12,3,FALSE),VLOOKUP('Equivalent SHGC'!$B58,'Reference Tables '!$B$5:$D$12,2,FALSE)),"")</f>
        <v/>
      </c>
    </row>
    <row r="59" spans="2:17" ht="15.6" x14ac:dyDescent="0.3">
      <c r="B59" s="186">
        <f>IFERROR(Table8[[#This Row],[Orientation ]],"")</f>
        <v>0</v>
      </c>
      <c r="C59" s="139">
        <f>IFERROR(Table8[[#This Row],[Window/Door/Ventilator Name
]],"")</f>
        <v>0</v>
      </c>
      <c r="D59" s="139">
        <f>IFERROR(Table8[[#This Row],[No. of Openings ]],"")</f>
        <v>0</v>
      </c>
      <c r="E59" s="139" t="str">
        <f>IFERROR(Table8[[#This Row],[Glass area in opening (m2)]],"")</f>
        <v/>
      </c>
      <c r="F59" s="36" t="str">
        <f>IFERROR(Table8[[#This Row],[H overhang]]/Table8[[#This Row],[V overhang]],"0")</f>
        <v>0</v>
      </c>
      <c r="G59" s="38" t="str">
        <f>IFERROR(Table8[[#This Row],[H right]]/Table8[[#This Row],[V right]],"0")</f>
        <v>0</v>
      </c>
      <c r="H59" s="38" t="str">
        <f>IFERROR((Table8[[#This Row],[H left]]/Table8[[#This Row],[V left]]),"0")</f>
        <v>0</v>
      </c>
      <c r="I59" s="253" t="str">
        <f>IFERROR(IF('General Details'!$I$2='Reference Tables 2'!$B$3,VLOOKUP('Equivalent SHGC'!$F59,'Reference Tables 2'!$D$6:$L$16,MATCH('Equivalent SHGC'!$B59,'Reference Tables 2'!$D$4:$L$4,0),TRUE),VLOOKUP($F59,'Reference Tables 2'!$D$22:$L$32,MATCH('Equivalent SHGC'!$B59,'Reference Tables 2'!$D$20:$L$20,0),TRUE)),"1")</f>
        <v>1</v>
      </c>
      <c r="J59" s="38" t="str">
        <f>IFERROR(IF('General Details'!$I$2='Reference Tables 2'!$B$3,VLOOKUP('Equivalent SHGC'!$G59,'Reference Tables 2'!$D$38:$L$48,MATCH('Equivalent SHGC'!$B59,'Reference Tables 2'!$D$36:$L$36,0),TRUE),VLOOKUP($G59,'Reference Tables 2'!$D$54:$L$64,MATCH('Equivalent SHGC'!$B59,'Reference Tables 2'!$D$52:$L$52,0),TRUE)),"1")</f>
        <v>1</v>
      </c>
      <c r="K59" s="38" t="str">
        <f>IFERROR(IF('General Details'!$I$2='Reference Tables 2'!$B$3,VLOOKUP('Equivalent SHGC'!$H59,'Reference Tables 2'!$D$70:$L$80,MATCH('Equivalent SHGC'!$B59,'Reference Tables 2'!$D$68:$L$68,0),TRUE),VLOOKUP($H59,'Reference Tables 2'!$D$86:$L$96,MATCH('Equivalent SHGC'!$B59,'Reference Tables 2'!$D$84:$L$84,0),TRUE)),"1")</f>
        <v>1</v>
      </c>
      <c r="L59" s="38">
        <f t="shared" si="3"/>
        <v>1</v>
      </c>
      <c r="M59" s="38">
        <f t="shared" si="1"/>
        <v>1</v>
      </c>
      <c r="N59" s="187">
        <f>'General Details'!$C$30*M59</f>
        <v>0.8</v>
      </c>
      <c r="P59" s="174" t="str">
        <f>IFERROR(Table8[[#This Row],[Total Glass area in opening (m2)]],"")</f>
        <v/>
      </c>
      <c r="Q59" s="175" t="str">
        <f>IFERROR(IF('General Details'!$I$2='Reference Tables '!$D$4,VLOOKUP('Equivalent SHGC'!$B59,'Reference Tables '!$B$5:$D$12,3,FALSE),VLOOKUP('Equivalent SHGC'!$B59,'Reference Tables '!$B$5:$D$12,2,FALSE)),"")</f>
        <v/>
      </c>
    </row>
    <row r="60" spans="2:17" ht="15.6" x14ac:dyDescent="0.3">
      <c r="B60" s="186">
        <f>IFERROR(Table8[[#This Row],[Orientation ]],"")</f>
        <v>0</v>
      </c>
      <c r="C60" s="139">
        <f>IFERROR(Table8[[#This Row],[Window/Door/Ventilator Name
]],"")</f>
        <v>0</v>
      </c>
      <c r="D60" s="139">
        <f>IFERROR(Table8[[#This Row],[No. of Openings ]],"")</f>
        <v>0</v>
      </c>
      <c r="E60" s="139" t="str">
        <f>IFERROR(Table8[[#This Row],[Glass area in opening (m2)]],"")</f>
        <v/>
      </c>
      <c r="F60" s="36" t="str">
        <f>IFERROR(Table8[[#This Row],[H overhang]]/Table8[[#This Row],[V overhang]],"0")</f>
        <v>0</v>
      </c>
      <c r="G60" s="38" t="str">
        <f>IFERROR(Table8[[#This Row],[H right]]/Table8[[#This Row],[V right]],"0")</f>
        <v>0</v>
      </c>
      <c r="H60" s="38" t="str">
        <f>IFERROR((Table8[[#This Row],[H left]]/Table8[[#This Row],[V left]]),"0")</f>
        <v>0</v>
      </c>
      <c r="I60" s="253" t="str">
        <f>IFERROR(IF('General Details'!$I$2='Reference Tables 2'!$B$3,VLOOKUP('Equivalent SHGC'!$F60,'Reference Tables 2'!$D$6:$L$16,MATCH('Equivalent SHGC'!$B60,'Reference Tables 2'!$D$4:$L$4,0),TRUE),VLOOKUP($F60,'Reference Tables 2'!$D$22:$L$32,MATCH('Equivalent SHGC'!$B60,'Reference Tables 2'!$D$20:$L$20,0),TRUE)),"1")</f>
        <v>1</v>
      </c>
      <c r="J60" s="38" t="str">
        <f>IFERROR(IF('General Details'!$I$2='Reference Tables 2'!$B$3,VLOOKUP('Equivalent SHGC'!$G60,'Reference Tables 2'!$D$38:$L$48,MATCH('Equivalent SHGC'!$B60,'Reference Tables 2'!$D$36:$L$36,0),TRUE),VLOOKUP($G60,'Reference Tables 2'!$D$54:$L$64,MATCH('Equivalent SHGC'!$B60,'Reference Tables 2'!$D$52:$L$52,0),TRUE)),"1")</f>
        <v>1</v>
      </c>
      <c r="K60" s="38" t="str">
        <f>IFERROR(IF('General Details'!$I$2='Reference Tables 2'!$B$3,VLOOKUP('Equivalent SHGC'!$H60,'Reference Tables 2'!$D$70:$L$80,MATCH('Equivalent SHGC'!$B60,'Reference Tables 2'!$D$68:$L$68,0),TRUE),VLOOKUP($H60,'Reference Tables 2'!$D$86:$L$96,MATCH('Equivalent SHGC'!$B60,'Reference Tables 2'!$D$84:$L$84,0),TRUE)),"1")</f>
        <v>1</v>
      </c>
      <c r="L60" s="38">
        <f t="shared" si="3"/>
        <v>1</v>
      </c>
      <c r="M60" s="38">
        <f t="shared" si="1"/>
        <v>1</v>
      </c>
      <c r="N60" s="187">
        <f>'General Details'!$C$30*M60</f>
        <v>0.8</v>
      </c>
      <c r="P60" s="174" t="str">
        <f>IFERROR(Table8[[#This Row],[Total Glass area in opening (m2)]],"")</f>
        <v/>
      </c>
      <c r="Q60" s="175" t="str">
        <f>IFERROR(IF('General Details'!$I$2='Reference Tables '!$D$4,VLOOKUP('Equivalent SHGC'!$B60,'Reference Tables '!$B$5:$D$12,3,FALSE),VLOOKUP('Equivalent SHGC'!$B60,'Reference Tables '!$B$5:$D$12,2,FALSE)),"")</f>
        <v/>
      </c>
    </row>
    <row r="61" spans="2:17" ht="15.6" x14ac:dyDescent="0.3">
      <c r="B61" s="186">
        <f>IFERROR(Table8[[#This Row],[Orientation ]],"")</f>
        <v>0</v>
      </c>
      <c r="C61" s="139">
        <f>IFERROR(Table8[[#This Row],[Window/Door/Ventilator Name
]],"")</f>
        <v>0</v>
      </c>
      <c r="D61" s="139">
        <f>IFERROR(Table8[[#This Row],[No. of Openings ]],"")</f>
        <v>0</v>
      </c>
      <c r="E61" s="139" t="str">
        <f>IFERROR(Table8[[#This Row],[Glass area in opening (m2)]],"")</f>
        <v/>
      </c>
      <c r="F61" s="36" t="str">
        <f>IFERROR(Table8[[#This Row],[H overhang]]/Table8[[#This Row],[V overhang]],"0")</f>
        <v>0</v>
      </c>
      <c r="G61" s="38" t="str">
        <f>IFERROR(Table8[[#This Row],[H right]]/Table8[[#This Row],[V right]],"0")</f>
        <v>0</v>
      </c>
      <c r="H61" s="38" t="str">
        <f>IFERROR((Table8[[#This Row],[H left]]/Table8[[#This Row],[V left]]),"0")</f>
        <v>0</v>
      </c>
      <c r="I61" s="253" t="str">
        <f>IFERROR(IF('General Details'!$I$2='Reference Tables 2'!$B$3,VLOOKUP('Equivalent SHGC'!$F61,'Reference Tables 2'!$D$6:$L$16,MATCH('Equivalent SHGC'!$B61,'Reference Tables 2'!$D$4:$L$4,0),TRUE),VLOOKUP($F61,'Reference Tables 2'!$D$22:$L$32,MATCH('Equivalent SHGC'!$B61,'Reference Tables 2'!$D$20:$L$20,0),TRUE)),"1")</f>
        <v>1</v>
      </c>
      <c r="J61" s="38" t="str">
        <f>IFERROR(IF('General Details'!$I$2='Reference Tables 2'!$B$3,VLOOKUP('Equivalent SHGC'!$G61,'Reference Tables 2'!$D$38:$L$48,MATCH('Equivalent SHGC'!$B61,'Reference Tables 2'!$D$36:$L$36,0),TRUE),VLOOKUP($G61,'Reference Tables 2'!$D$54:$L$64,MATCH('Equivalent SHGC'!$B61,'Reference Tables 2'!$D$52:$L$52,0),TRUE)),"1")</f>
        <v>1</v>
      </c>
      <c r="K61" s="38" t="str">
        <f>IFERROR(IF('General Details'!$I$2='Reference Tables 2'!$B$3,VLOOKUP('Equivalent SHGC'!$H61,'Reference Tables 2'!$D$70:$L$80,MATCH('Equivalent SHGC'!$B61,'Reference Tables 2'!$D$68:$L$68,0),TRUE),VLOOKUP($H61,'Reference Tables 2'!$D$86:$L$96,MATCH('Equivalent SHGC'!$B61,'Reference Tables 2'!$D$84:$L$84,0),TRUE)),"1")</f>
        <v>1</v>
      </c>
      <c r="L61" s="38">
        <f t="shared" si="3"/>
        <v>1</v>
      </c>
      <c r="M61" s="38">
        <f t="shared" si="1"/>
        <v>1</v>
      </c>
      <c r="N61" s="187">
        <f>'General Details'!$C$30*M61</f>
        <v>0.8</v>
      </c>
      <c r="P61" s="174" t="str">
        <f>IFERROR(Table8[[#This Row],[Total Glass area in opening (m2)]],"")</f>
        <v/>
      </c>
      <c r="Q61" s="175" t="str">
        <f>IFERROR(IF('General Details'!$I$2='Reference Tables '!$D$4,VLOOKUP('Equivalent SHGC'!$B61,'Reference Tables '!$B$5:$D$12,3,FALSE),VLOOKUP('Equivalent SHGC'!$B61,'Reference Tables '!$B$5:$D$12,2,FALSE)),"")</f>
        <v/>
      </c>
    </row>
    <row r="62" spans="2:17" ht="15.6" x14ac:dyDescent="0.3">
      <c r="B62" s="186">
        <f>IFERROR(Table8[[#This Row],[Orientation ]],"")</f>
        <v>0</v>
      </c>
      <c r="C62" s="139">
        <f>IFERROR(Table8[[#This Row],[Window/Door/Ventilator Name
]],"")</f>
        <v>0</v>
      </c>
      <c r="D62" s="139">
        <f>IFERROR(Table8[[#This Row],[No. of Openings ]],"")</f>
        <v>0</v>
      </c>
      <c r="E62" s="139" t="str">
        <f>IFERROR(Table8[[#This Row],[Glass area in opening (m2)]],"")</f>
        <v/>
      </c>
      <c r="F62" s="36" t="str">
        <f>IFERROR(Table8[[#This Row],[H overhang]]/Table8[[#This Row],[V overhang]],"0")</f>
        <v>0</v>
      </c>
      <c r="G62" s="38" t="str">
        <f>IFERROR(Table8[[#This Row],[H right]]/Table8[[#This Row],[V right]],"0")</f>
        <v>0</v>
      </c>
      <c r="H62" s="38" t="str">
        <f>IFERROR((Table8[[#This Row],[H left]]/Table8[[#This Row],[V left]]),"0")</f>
        <v>0</v>
      </c>
      <c r="I62" s="253" t="str">
        <f>IFERROR(IF('General Details'!$I$2='Reference Tables 2'!$B$3,VLOOKUP('Equivalent SHGC'!$F62,'Reference Tables 2'!$D$6:$L$16,MATCH('Equivalent SHGC'!$B62,'Reference Tables 2'!$D$4:$L$4,0),TRUE),VLOOKUP($F62,'Reference Tables 2'!$D$22:$L$32,MATCH('Equivalent SHGC'!$B62,'Reference Tables 2'!$D$20:$L$20,0),TRUE)),"1")</f>
        <v>1</v>
      </c>
      <c r="J62" s="38" t="str">
        <f>IFERROR(IF('General Details'!$I$2='Reference Tables 2'!$B$3,VLOOKUP('Equivalent SHGC'!$G62,'Reference Tables 2'!$D$38:$L$48,MATCH('Equivalent SHGC'!$B62,'Reference Tables 2'!$D$36:$L$36,0),TRUE),VLOOKUP($G62,'Reference Tables 2'!$D$54:$L$64,MATCH('Equivalent SHGC'!$B62,'Reference Tables 2'!$D$52:$L$52,0),TRUE)),"1")</f>
        <v>1</v>
      </c>
      <c r="K62" s="38" t="str">
        <f>IFERROR(IF('General Details'!$I$2='Reference Tables 2'!$B$3,VLOOKUP('Equivalent SHGC'!$H62,'Reference Tables 2'!$D$70:$L$80,MATCH('Equivalent SHGC'!$B62,'Reference Tables 2'!$D$68:$L$68,0),TRUE),VLOOKUP($H62,'Reference Tables 2'!$D$86:$L$96,MATCH('Equivalent SHGC'!$B62,'Reference Tables 2'!$D$84:$L$84,0),TRUE)),"1")</f>
        <v>1</v>
      </c>
      <c r="L62" s="38">
        <f t="shared" si="3"/>
        <v>1</v>
      </c>
      <c r="M62" s="38">
        <f t="shared" si="1"/>
        <v>1</v>
      </c>
      <c r="N62" s="187">
        <f>'General Details'!$C$30*M62</f>
        <v>0.8</v>
      </c>
      <c r="P62" s="174" t="str">
        <f>IFERROR(Table8[[#This Row],[Total Glass area in opening (m2)]],"")</f>
        <v/>
      </c>
      <c r="Q62" s="175" t="str">
        <f>IFERROR(IF('General Details'!$I$2='Reference Tables '!$D$4,VLOOKUP('Equivalent SHGC'!$B62,'Reference Tables '!$B$5:$D$12,3,FALSE),VLOOKUP('Equivalent SHGC'!$B62,'Reference Tables '!$B$5:$D$12,2,FALSE)),"")</f>
        <v/>
      </c>
    </row>
    <row r="63" spans="2:17" ht="15.6" x14ac:dyDescent="0.3">
      <c r="B63" s="186">
        <f>IFERROR(Table8[[#This Row],[Orientation ]],"")</f>
        <v>0</v>
      </c>
      <c r="C63" s="139">
        <f>IFERROR(Table8[[#This Row],[Window/Door/Ventilator Name
]],"")</f>
        <v>0</v>
      </c>
      <c r="D63" s="139">
        <f>IFERROR(Table8[[#This Row],[No. of Openings ]],"")</f>
        <v>0</v>
      </c>
      <c r="E63" s="139" t="str">
        <f>IFERROR(Table8[[#This Row],[Glass area in opening (m2)]],"")</f>
        <v/>
      </c>
      <c r="F63" s="36" t="str">
        <f>IFERROR(Table8[[#This Row],[H overhang]]/Table8[[#This Row],[V overhang]],"0")</f>
        <v>0</v>
      </c>
      <c r="G63" s="38" t="str">
        <f>IFERROR(Table8[[#This Row],[H right]]/Table8[[#This Row],[V right]],"0")</f>
        <v>0</v>
      </c>
      <c r="H63" s="38" t="str">
        <f>IFERROR((Table8[[#This Row],[H left]]/Table8[[#This Row],[V left]]),"0")</f>
        <v>0</v>
      </c>
      <c r="I63" s="253" t="str">
        <f>IFERROR(IF('General Details'!$I$2='Reference Tables 2'!$B$3,VLOOKUP('Equivalent SHGC'!$F63,'Reference Tables 2'!$D$6:$L$16,MATCH('Equivalent SHGC'!$B63,'Reference Tables 2'!$D$4:$L$4,0),TRUE),VLOOKUP($F63,'Reference Tables 2'!$D$22:$L$32,MATCH('Equivalent SHGC'!$B63,'Reference Tables 2'!$D$20:$L$20,0),TRUE)),"1")</f>
        <v>1</v>
      </c>
      <c r="J63" s="38" t="str">
        <f>IFERROR(IF('General Details'!$I$2='Reference Tables 2'!$B$3,VLOOKUP('Equivalent SHGC'!$G63,'Reference Tables 2'!$D$38:$L$48,MATCH('Equivalent SHGC'!$B63,'Reference Tables 2'!$D$36:$L$36,0),TRUE),VLOOKUP($G63,'Reference Tables 2'!$D$54:$L$64,MATCH('Equivalent SHGC'!$B63,'Reference Tables 2'!$D$52:$L$52,0),TRUE)),"1")</f>
        <v>1</v>
      </c>
      <c r="K63" s="38" t="str">
        <f>IFERROR(IF('General Details'!$I$2='Reference Tables 2'!$B$3,VLOOKUP('Equivalent SHGC'!$H63,'Reference Tables 2'!$D$70:$L$80,MATCH('Equivalent SHGC'!$B63,'Reference Tables 2'!$D$68:$L$68,0),TRUE),VLOOKUP($H63,'Reference Tables 2'!$D$86:$L$96,MATCH('Equivalent SHGC'!$B63,'Reference Tables 2'!$D$84:$L$84,0),TRUE)),"1")</f>
        <v>1</v>
      </c>
      <c r="L63" s="38">
        <f t="shared" si="3"/>
        <v>1</v>
      </c>
      <c r="M63" s="38">
        <f t="shared" si="1"/>
        <v>1</v>
      </c>
      <c r="N63" s="187">
        <f>'General Details'!$C$30*M63</f>
        <v>0.8</v>
      </c>
      <c r="P63" s="174" t="str">
        <f>IFERROR(Table8[[#This Row],[Total Glass area in opening (m2)]],"")</f>
        <v/>
      </c>
      <c r="Q63" s="175" t="str">
        <f>IFERROR(IF('General Details'!$I$2='Reference Tables '!$D$4,VLOOKUP('Equivalent SHGC'!$B63,'Reference Tables '!$B$5:$D$12,3,FALSE),VLOOKUP('Equivalent SHGC'!$B63,'Reference Tables '!$B$5:$D$12,2,FALSE)),"")</f>
        <v/>
      </c>
    </row>
    <row r="64" spans="2:17" ht="15.6" x14ac:dyDescent="0.3">
      <c r="B64" s="186">
        <f>IFERROR(Table8[[#This Row],[Orientation ]],"")</f>
        <v>0</v>
      </c>
      <c r="C64" s="139">
        <f>IFERROR(Table8[[#This Row],[Window/Door/Ventilator Name
]],"")</f>
        <v>0</v>
      </c>
      <c r="D64" s="139">
        <f>IFERROR(Table8[[#This Row],[No. of Openings ]],"")</f>
        <v>0</v>
      </c>
      <c r="E64" s="139" t="str">
        <f>IFERROR(Table8[[#This Row],[Glass area in opening (m2)]],"")</f>
        <v/>
      </c>
      <c r="F64" s="36" t="str">
        <f>IFERROR(Table8[[#This Row],[H overhang]]/Table8[[#This Row],[V overhang]],"0")</f>
        <v>0</v>
      </c>
      <c r="G64" s="38" t="str">
        <f>IFERROR(Table8[[#This Row],[H right]]/Table8[[#This Row],[V right]],"0")</f>
        <v>0</v>
      </c>
      <c r="H64" s="38" t="str">
        <f>IFERROR((Table8[[#This Row],[H left]]/Table8[[#This Row],[V left]]),"0")</f>
        <v>0</v>
      </c>
      <c r="I64" s="253" t="str">
        <f>IFERROR(IF('General Details'!$I$2='Reference Tables 2'!$B$3,VLOOKUP('Equivalent SHGC'!$F64,'Reference Tables 2'!$D$6:$L$16,MATCH('Equivalent SHGC'!$B64,'Reference Tables 2'!$D$4:$L$4,0),TRUE),VLOOKUP($F64,'Reference Tables 2'!$D$22:$L$32,MATCH('Equivalent SHGC'!$B64,'Reference Tables 2'!$D$20:$L$20,0),TRUE)),"1")</f>
        <v>1</v>
      </c>
      <c r="J64" s="38" t="str">
        <f>IFERROR(IF('General Details'!$I$2='Reference Tables 2'!$B$3,VLOOKUP('Equivalent SHGC'!$G64,'Reference Tables 2'!$D$38:$L$48,MATCH('Equivalent SHGC'!$B64,'Reference Tables 2'!$D$36:$L$36,0),TRUE),VLOOKUP($G64,'Reference Tables 2'!$D$54:$L$64,MATCH('Equivalent SHGC'!$B64,'Reference Tables 2'!$D$52:$L$52,0),TRUE)),"1")</f>
        <v>1</v>
      </c>
      <c r="K64" s="38" t="str">
        <f>IFERROR(IF('General Details'!$I$2='Reference Tables 2'!$B$3,VLOOKUP('Equivalent SHGC'!$H64,'Reference Tables 2'!$D$70:$L$80,MATCH('Equivalent SHGC'!$B64,'Reference Tables 2'!$D$68:$L$68,0),TRUE),VLOOKUP($H64,'Reference Tables 2'!$D$86:$L$96,MATCH('Equivalent SHGC'!$B64,'Reference Tables 2'!$D$84:$L$84,0),TRUE)),"1")</f>
        <v>1</v>
      </c>
      <c r="L64" s="38">
        <f t="shared" si="3"/>
        <v>1</v>
      </c>
      <c r="M64" s="38">
        <f t="shared" si="1"/>
        <v>1</v>
      </c>
      <c r="N64" s="187">
        <f>'General Details'!$C$30*M64</f>
        <v>0.8</v>
      </c>
      <c r="P64" s="174" t="str">
        <f>IFERROR(Table8[[#This Row],[Total Glass area in opening (m2)]],"")</f>
        <v/>
      </c>
      <c r="Q64" s="175" t="str">
        <f>IFERROR(IF('General Details'!$I$2='Reference Tables '!$D$4,VLOOKUP('Equivalent SHGC'!$B64,'Reference Tables '!$B$5:$D$12,3,FALSE),VLOOKUP('Equivalent SHGC'!$B64,'Reference Tables '!$B$5:$D$12,2,FALSE)),"")</f>
        <v/>
      </c>
    </row>
    <row r="65" spans="2:17" ht="15.6" x14ac:dyDescent="0.3">
      <c r="B65" s="186">
        <f>IFERROR(Table8[[#This Row],[Orientation ]],"")</f>
        <v>0</v>
      </c>
      <c r="C65" s="139">
        <f>IFERROR(Table8[[#This Row],[Window/Door/Ventilator Name
]],"")</f>
        <v>0</v>
      </c>
      <c r="D65" s="139">
        <f>IFERROR(Table8[[#This Row],[No. of Openings ]],"")</f>
        <v>0</v>
      </c>
      <c r="E65" s="139" t="str">
        <f>IFERROR(Table8[[#This Row],[Glass area in opening (m2)]],"")</f>
        <v/>
      </c>
      <c r="F65" s="36" t="str">
        <f>IFERROR(Table8[[#This Row],[H overhang]]/Table8[[#This Row],[V overhang]],"0")</f>
        <v>0</v>
      </c>
      <c r="G65" s="38" t="str">
        <f>IFERROR(Table8[[#This Row],[H right]]/Table8[[#This Row],[V right]],"0")</f>
        <v>0</v>
      </c>
      <c r="H65" s="38" t="str">
        <f>IFERROR((Table8[[#This Row],[H left]]/Table8[[#This Row],[V left]]),"0")</f>
        <v>0</v>
      </c>
      <c r="I65" s="253" t="str">
        <f>IFERROR(IF('General Details'!$I$2='Reference Tables 2'!$B$3,VLOOKUP('Equivalent SHGC'!$F65,'Reference Tables 2'!$D$6:$L$16,MATCH('Equivalent SHGC'!$B65,'Reference Tables 2'!$D$4:$L$4,0),TRUE),VLOOKUP($F65,'Reference Tables 2'!$D$22:$L$32,MATCH('Equivalent SHGC'!$B65,'Reference Tables 2'!$D$20:$L$20,0),TRUE)),"1")</f>
        <v>1</v>
      </c>
      <c r="J65" s="38" t="str">
        <f>IFERROR(IF('General Details'!$I$2='Reference Tables 2'!$B$3,VLOOKUP('Equivalent SHGC'!$G65,'Reference Tables 2'!$D$38:$L$48,MATCH('Equivalent SHGC'!$B65,'Reference Tables 2'!$D$36:$L$36,0),TRUE),VLOOKUP($G65,'Reference Tables 2'!$D$54:$L$64,MATCH('Equivalent SHGC'!$B65,'Reference Tables 2'!$D$52:$L$52,0),TRUE)),"1")</f>
        <v>1</v>
      </c>
      <c r="K65" s="38" t="str">
        <f>IFERROR(IF('General Details'!$I$2='Reference Tables 2'!$B$3,VLOOKUP('Equivalent SHGC'!$H65,'Reference Tables 2'!$D$70:$L$80,MATCH('Equivalent SHGC'!$B65,'Reference Tables 2'!$D$68:$L$68,0),TRUE),VLOOKUP($H65,'Reference Tables 2'!$D$86:$L$96,MATCH('Equivalent SHGC'!$B65,'Reference Tables 2'!$D$84:$L$84,0),TRUE)),"1")</f>
        <v>1</v>
      </c>
      <c r="L65" s="38">
        <f t="shared" si="3"/>
        <v>1</v>
      </c>
      <c r="M65" s="38">
        <f t="shared" si="1"/>
        <v>1</v>
      </c>
      <c r="N65" s="187">
        <f>'General Details'!$C$30*M65</f>
        <v>0.8</v>
      </c>
      <c r="P65" s="174" t="str">
        <f>IFERROR(Table8[[#This Row],[Total Glass area in opening (m2)]],"")</f>
        <v/>
      </c>
      <c r="Q65" s="175" t="str">
        <f>IFERROR(IF('General Details'!$I$2='Reference Tables '!$D$4,VLOOKUP('Equivalent SHGC'!$B65,'Reference Tables '!$B$5:$D$12,3,FALSE),VLOOKUP('Equivalent SHGC'!$B65,'Reference Tables '!$B$5:$D$12,2,FALSE)),"")</f>
        <v/>
      </c>
    </row>
    <row r="66" spans="2:17" ht="15.6" x14ac:dyDescent="0.3">
      <c r="B66" s="186">
        <f>IFERROR(Table8[[#This Row],[Orientation ]],"")</f>
        <v>0</v>
      </c>
      <c r="C66" s="139">
        <f>IFERROR(Table8[[#This Row],[Window/Door/Ventilator Name
]],"")</f>
        <v>0</v>
      </c>
      <c r="D66" s="139">
        <f>IFERROR(Table8[[#This Row],[No. of Openings ]],"")</f>
        <v>0</v>
      </c>
      <c r="E66" s="139" t="str">
        <f>IFERROR(Table8[[#This Row],[Glass area in opening (m2)]],"")</f>
        <v/>
      </c>
      <c r="F66" s="36" t="str">
        <f>IFERROR(Table8[[#This Row],[H overhang]]/Table8[[#This Row],[V overhang]],"0")</f>
        <v>0</v>
      </c>
      <c r="G66" s="38" t="str">
        <f>IFERROR(Table8[[#This Row],[H right]]/Table8[[#This Row],[V right]],"0")</f>
        <v>0</v>
      </c>
      <c r="H66" s="38" t="str">
        <f>IFERROR((Table8[[#This Row],[H left]]/Table8[[#This Row],[V left]]),"0")</f>
        <v>0</v>
      </c>
      <c r="I66" s="253" t="str">
        <f>IFERROR(IF('General Details'!$I$2='Reference Tables 2'!$B$3,VLOOKUP('Equivalent SHGC'!$F66,'Reference Tables 2'!$D$6:$L$16,MATCH('Equivalent SHGC'!$B66,'Reference Tables 2'!$D$4:$L$4,0),TRUE),VLOOKUP($F66,'Reference Tables 2'!$D$22:$L$32,MATCH('Equivalent SHGC'!$B66,'Reference Tables 2'!$D$20:$L$20,0),TRUE)),"1")</f>
        <v>1</v>
      </c>
      <c r="J66" s="38" t="str">
        <f>IFERROR(IF('General Details'!$I$2='Reference Tables 2'!$B$3,VLOOKUP('Equivalent SHGC'!$G66,'Reference Tables 2'!$D$38:$L$48,MATCH('Equivalent SHGC'!$B66,'Reference Tables 2'!$D$36:$L$36,0),TRUE),VLOOKUP($G66,'Reference Tables 2'!$D$54:$L$64,MATCH('Equivalent SHGC'!$B66,'Reference Tables 2'!$D$52:$L$52,0),TRUE)),"1")</f>
        <v>1</v>
      </c>
      <c r="K66" s="38" t="str">
        <f>IFERROR(IF('General Details'!$I$2='Reference Tables 2'!$B$3,VLOOKUP('Equivalent SHGC'!$H66,'Reference Tables 2'!$D$70:$L$80,MATCH('Equivalent SHGC'!$B66,'Reference Tables 2'!$D$68:$L$68,0),TRUE),VLOOKUP($H66,'Reference Tables 2'!$D$86:$L$96,MATCH('Equivalent SHGC'!$B66,'Reference Tables 2'!$D$84:$L$84,0),TRUE)),"1")</f>
        <v>1</v>
      </c>
      <c r="L66" s="38">
        <f t="shared" si="3"/>
        <v>1</v>
      </c>
      <c r="M66" s="38">
        <f t="shared" si="1"/>
        <v>1</v>
      </c>
      <c r="N66" s="187">
        <f>'General Details'!$C$30*M66</f>
        <v>0.8</v>
      </c>
      <c r="P66" s="174" t="str">
        <f>IFERROR(Table8[[#This Row],[Total Glass area in opening (m2)]],"")</f>
        <v/>
      </c>
      <c r="Q66" s="175" t="str">
        <f>IFERROR(IF('General Details'!$I$2='Reference Tables '!$D$4,VLOOKUP('Equivalent SHGC'!$B66,'Reference Tables '!$B$5:$D$12,3,FALSE),VLOOKUP('Equivalent SHGC'!$B66,'Reference Tables '!$B$5:$D$12,2,FALSE)),"")</f>
        <v/>
      </c>
    </row>
    <row r="67" spans="2:17" ht="15.6" x14ac:dyDescent="0.3">
      <c r="B67" s="186">
        <f>IFERROR(Table8[[#This Row],[Orientation ]],"")</f>
        <v>0</v>
      </c>
      <c r="C67" s="139">
        <f>IFERROR(Table8[[#This Row],[Window/Door/Ventilator Name
]],"")</f>
        <v>0</v>
      </c>
      <c r="D67" s="139">
        <f>IFERROR(Table8[[#This Row],[No. of Openings ]],"")</f>
        <v>0</v>
      </c>
      <c r="E67" s="139" t="str">
        <f>IFERROR(Table8[[#This Row],[Glass area in opening (m2)]],"")</f>
        <v/>
      </c>
      <c r="F67" s="36" t="str">
        <f>IFERROR(Table8[[#This Row],[H overhang]]/Table8[[#This Row],[V overhang]],"0")</f>
        <v>0</v>
      </c>
      <c r="G67" s="38" t="str">
        <f>IFERROR(Table8[[#This Row],[H right]]/Table8[[#This Row],[V right]],"0")</f>
        <v>0</v>
      </c>
      <c r="H67" s="38" t="str">
        <f>IFERROR((Table8[[#This Row],[H left]]/Table8[[#This Row],[V left]]),"0")</f>
        <v>0</v>
      </c>
      <c r="I67" s="253" t="str">
        <f>IFERROR(IF('General Details'!$I$2='Reference Tables 2'!$B$3,VLOOKUP('Equivalent SHGC'!$F67,'Reference Tables 2'!$D$6:$L$16,MATCH('Equivalent SHGC'!$B67,'Reference Tables 2'!$D$4:$L$4,0),TRUE),VLOOKUP($F67,'Reference Tables 2'!$D$22:$L$32,MATCH('Equivalent SHGC'!$B67,'Reference Tables 2'!$D$20:$L$20,0),TRUE)),"1")</f>
        <v>1</v>
      </c>
      <c r="J67" s="38" t="str">
        <f>IFERROR(IF('General Details'!$I$2='Reference Tables 2'!$B$3,VLOOKUP('Equivalent SHGC'!$G67,'Reference Tables 2'!$D$38:$L$48,MATCH('Equivalent SHGC'!$B67,'Reference Tables 2'!$D$36:$L$36,0),TRUE),VLOOKUP($G67,'Reference Tables 2'!$D$54:$L$64,MATCH('Equivalent SHGC'!$B67,'Reference Tables 2'!$D$52:$L$52,0),TRUE)),"1")</f>
        <v>1</v>
      </c>
      <c r="K67" s="38" t="str">
        <f>IFERROR(IF('General Details'!$I$2='Reference Tables 2'!$B$3,VLOOKUP('Equivalent SHGC'!$H67,'Reference Tables 2'!$D$70:$L$80,MATCH('Equivalent SHGC'!$B67,'Reference Tables 2'!$D$68:$L$68,0),TRUE),VLOOKUP($H67,'Reference Tables 2'!$D$86:$L$96,MATCH('Equivalent SHGC'!$B67,'Reference Tables 2'!$D$84:$L$84,0),TRUE)),"1")</f>
        <v>1</v>
      </c>
      <c r="L67" s="38">
        <f t="shared" si="3"/>
        <v>1</v>
      </c>
      <c r="M67" s="38">
        <f t="shared" si="1"/>
        <v>1</v>
      </c>
      <c r="N67" s="187">
        <f>'General Details'!$C$30*M67</f>
        <v>0.8</v>
      </c>
      <c r="P67" s="174" t="str">
        <f>IFERROR(Table8[[#This Row],[Total Glass area in opening (m2)]],"")</f>
        <v/>
      </c>
      <c r="Q67" s="175" t="str">
        <f>IFERROR(IF('General Details'!$I$2='Reference Tables '!$D$4,VLOOKUP('Equivalent SHGC'!$B67,'Reference Tables '!$B$5:$D$12,3,FALSE),VLOOKUP('Equivalent SHGC'!$B67,'Reference Tables '!$B$5:$D$12,2,FALSE)),"")</f>
        <v/>
      </c>
    </row>
    <row r="68" spans="2:17" ht="15.6" x14ac:dyDescent="0.3">
      <c r="B68" s="186">
        <f>IFERROR(Table8[[#This Row],[Orientation ]],"")</f>
        <v>0</v>
      </c>
      <c r="C68" s="139">
        <f>IFERROR(Table8[[#This Row],[Window/Door/Ventilator Name
]],"")</f>
        <v>0</v>
      </c>
      <c r="D68" s="139">
        <f>IFERROR(Table8[[#This Row],[No. of Openings ]],"")</f>
        <v>0</v>
      </c>
      <c r="E68" s="139" t="str">
        <f>IFERROR(Table8[[#This Row],[Glass area in opening (m2)]],"")</f>
        <v/>
      </c>
      <c r="F68" s="36" t="str">
        <f>IFERROR(Table8[[#This Row],[H overhang]]/Table8[[#This Row],[V overhang]],"0")</f>
        <v>0</v>
      </c>
      <c r="G68" s="38" t="str">
        <f>IFERROR(Table8[[#This Row],[H right]]/Table8[[#This Row],[V right]],"0")</f>
        <v>0</v>
      </c>
      <c r="H68" s="38" t="str">
        <f>IFERROR((Table8[[#This Row],[H left]]/Table8[[#This Row],[V left]]),"0")</f>
        <v>0</v>
      </c>
      <c r="I68" s="253" t="str">
        <f>IFERROR(IF('General Details'!$I$2='Reference Tables 2'!$B$3,VLOOKUP('Equivalent SHGC'!$F68,'Reference Tables 2'!$D$6:$L$16,MATCH('Equivalent SHGC'!$B68,'Reference Tables 2'!$D$4:$L$4,0),TRUE),VLOOKUP($F68,'Reference Tables 2'!$D$22:$L$32,MATCH('Equivalent SHGC'!$B68,'Reference Tables 2'!$D$20:$L$20,0),TRUE)),"1")</f>
        <v>1</v>
      </c>
      <c r="J68" s="38" t="str">
        <f>IFERROR(IF('General Details'!$I$2='Reference Tables 2'!$B$3,VLOOKUP('Equivalent SHGC'!$G68,'Reference Tables 2'!$D$38:$L$48,MATCH('Equivalent SHGC'!$B68,'Reference Tables 2'!$D$36:$L$36,0),TRUE),VLOOKUP($G68,'Reference Tables 2'!$D$54:$L$64,MATCH('Equivalent SHGC'!$B68,'Reference Tables 2'!$D$52:$L$52,0),TRUE)),"1")</f>
        <v>1</v>
      </c>
      <c r="K68" s="38" t="str">
        <f>IFERROR(IF('General Details'!$I$2='Reference Tables 2'!$B$3,VLOOKUP('Equivalent SHGC'!$H68,'Reference Tables 2'!$D$70:$L$80,MATCH('Equivalent SHGC'!$B68,'Reference Tables 2'!$D$68:$L$68,0),TRUE),VLOOKUP($H68,'Reference Tables 2'!$D$86:$L$96,MATCH('Equivalent SHGC'!$B68,'Reference Tables 2'!$D$84:$L$84,0),TRUE)),"1")</f>
        <v>1</v>
      </c>
      <c r="L68" s="38">
        <f t="shared" si="3"/>
        <v>1</v>
      </c>
      <c r="M68" s="38">
        <f t="shared" si="1"/>
        <v>1</v>
      </c>
      <c r="N68" s="187">
        <f>'General Details'!$C$30*M68</f>
        <v>0.8</v>
      </c>
      <c r="P68" s="174" t="str">
        <f>IFERROR(Table8[[#This Row],[Total Glass area in opening (m2)]],"")</f>
        <v/>
      </c>
      <c r="Q68" s="175" t="str">
        <f>IFERROR(IF('General Details'!$I$2='Reference Tables '!$D$4,VLOOKUP('Equivalent SHGC'!$B68,'Reference Tables '!$B$5:$D$12,3,FALSE),VLOOKUP('Equivalent SHGC'!$B68,'Reference Tables '!$B$5:$D$12,2,FALSE)),"")</f>
        <v/>
      </c>
    </row>
    <row r="69" spans="2:17" ht="15.6" x14ac:dyDescent="0.3">
      <c r="B69" s="186">
        <f>IFERROR(Table8[[#This Row],[Orientation ]],"")</f>
        <v>0</v>
      </c>
      <c r="C69" s="139">
        <f>IFERROR(Table8[[#This Row],[Window/Door/Ventilator Name
]],"")</f>
        <v>0</v>
      </c>
      <c r="D69" s="139">
        <f>IFERROR(Table8[[#This Row],[No. of Openings ]],"")</f>
        <v>0</v>
      </c>
      <c r="E69" s="139" t="str">
        <f>IFERROR(Table8[[#This Row],[Glass area in opening (m2)]],"")</f>
        <v/>
      </c>
      <c r="F69" s="36" t="str">
        <f>IFERROR(Table8[[#This Row],[H overhang]]/Table8[[#This Row],[V overhang]],"0")</f>
        <v>0</v>
      </c>
      <c r="G69" s="38" t="str">
        <f>IFERROR(Table8[[#This Row],[H right]]/Table8[[#This Row],[V right]],"0")</f>
        <v>0</v>
      </c>
      <c r="H69" s="38" t="str">
        <f>IFERROR((Table8[[#This Row],[H left]]/Table8[[#This Row],[V left]]),"0")</f>
        <v>0</v>
      </c>
      <c r="I69" s="253" t="str">
        <f>IFERROR(IF('General Details'!$I$2='Reference Tables 2'!$B$3,VLOOKUP('Equivalent SHGC'!$F69,'Reference Tables 2'!$D$6:$L$16,MATCH('Equivalent SHGC'!$B69,'Reference Tables 2'!$D$4:$L$4,0),TRUE),VLOOKUP($F69,'Reference Tables 2'!$D$22:$L$32,MATCH('Equivalent SHGC'!$B69,'Reference Tables 2'!$D$20:$L$20,0),TRUE)),"1")</f>
        <v>1</v>
      </c>
      <c r="J69" s="38" t="str">
        <f>IFERROR(IF('General Details'!$I$2='Reference Tables 2'!$B$3,VLOOKUP('Equivalent SHGC'!$G69,'Reference Tables 2'!$D$38:$L$48,MATCH('Equivalent SHGC'!$B69,'Reference Tables 2'!$D$36:$L$36,0),TRUE),VLOOKUP($G69,'Reference Tables 2'!$D$54:$L$64,MATCH('Equivalent SHGC'!$B69,'Reference Tables 2'!$D$52:$L$52,0),TRUE)),"1")</f>
        <v>1</v>
      </c>
      <c r="K69" s="38" t="str">
        <f>IFERROR(IF('General Details'!$I$2='Reference Tables 2'!$B$3,VLOOKUP('Equivalent SHGC'!$H69,'Reference Tables 2'!$D$70:$L$80,MATCH('Equivalent SHGC'!$B69,'Reference Tables 2'!$D$68:$L$68,0),TRUE),VLOOKUP($H69,'Reference Tables 2'!$D$86:$L$96,MATCH('Equivalent SHGC'!$B69,'Reference Tables 2'!$D$84:$L$84,0),TRUE)),"1")</f>
        <v>1</v>
      </c>
      <c r="L69" s="38">
        <f t="shared" si="3"/>
        <v>1</v>
      </c>
      <c r="M69" s="38">
        <f t="shared" si="1"/>
        <v>1</v>
      </c>
      <c r="N69" s="187">
        <f>'General Details'!$C$30*M69</f>
        <v>0.8</v>
      </c>
      <c r="P69" s="174" t="str">
        <f>IFERROR(Table8[[#This Row],[Total Glass area in opening (m2)]],"")</f>
        <v/>
      </c>
      <c r="Q69" s="175" t="str">
        <f>IFERROR(IF('General Details'!$I$2='Reference Tables '!$D$4,VLOOKUP('Equivalent SHGC'!$B69,'Reference Tables '!$B$5:$D$12,3,FALSE),VLOOKUP('Equivalent SHGC'!$B69,'Reference Tables '!$B$5:$D$12,2,FALSE)),"")</f>
        <v/>
      </c>
    </row>
    <row r="70" spans="2:17" ht="15.6" x14ac:dyDescent="0.3">
      <c r="B70" s="186">
        <f>IFERROR(Table8[[#This Row],[Orientation ]],"")</f>
        <v>0</v>
      </c>
      <c r="C70" s="139">
        <f>IFERROR(Table8[[#This Row],[Window/Door/Ventilator Name
]],"")</f>
        <v>0</v>
      </c>
      <c r="D70" s="139">
        <f>IFERROR(Table8[[#This Row],[No. of Openings ]],"")</f>
        <v>0</v>
      </c>
      <c r="E70" s="139" t="str">
        <f>IFERROR(Table8[[#This Row],[Glass area in opening (m2)]],"")</f>
        <v/>
      </c>
      <c r="F70" s="36" t="str">
        <f>IFERROR(Table8[[#This Row],[H overhang]]/Table8[[#This Row],[V overhang]],"0")</f>
        <v>0</v>
      </c>
      <c r="G70" s="38" t="str">
        <f>IFERROR(Table8[[#This Row],[H right]]/Table8[[#This Row],[V right]],"0")</f>
        <v>0</v>
      </c>
      <c r="H70" s="38" t="str">
        <f>IFERROR((Table8[[#This Row],[H left]]/Table8[[#This Row],[V left]]),"0")</f>
        <v>0</v>
      </c>
      <c r="I70" s="253" t="str">
        <f>IFERROR(IF('General Details'!$I$2='Reference Tables 2'!$B$3,VLOOKUP('Equivalent SHGC'!$F70,'Reference Tables 2'!$D$6:$L$16,MATCH('Equivalent SHGC'!$B70,'Reference Tables 2'!$D$4:$L$4,0),TRUE),VLOOKUP($F70,'Reference Tables 2'!$D$22:$L$32,MATCH('Equivalent SHGC'!$B70,'Reference Tables 2'!$D$20:$L$20,0),TRUE)),"1")</f>
        <v>1</v>
      </c>
      <c r="J70" s="38" t="str">
        <f>IFERROR(IF('General Details'!$I$2='Reference Tables 2'!$B$3,VLOOKUP('Equivalent SHGC'!$G70,'Reference Tables 2'!$D$38:$L$48,MATCH('Equivalent SHGC'!$B70,'Reference Tables 2'!$D$36:$L$36,0),TRUE),VLOOKUP($G70,'Reference Tables 2'!$D$54:$L$64,MATCH('Equivalent SHGC'!$B70,'Reference Tables 2'!$D$52:$L$52,0),TRUE)),"1")</f>
        <v>1</v>
      </c>
      <c r="K70" s="38" t="str">
        <f>IFERROR(IF('General Details'!$I$2='Reference Tables 2'!$B$3,VLOOKUP('Equivalent SHGC'!$H70,'Reference Tables 2'!$D$70:$L$80,MATCH('Equivalent SHGC'!$B70,'Reference Tables 2'!$D$68:$L$68,0),TRUE),VLOOKUP($H70,'Reference Tables 2'!$D$86:$L$96,MATCH('Equivalent SHGC'!$B70,'Reference Tables 2'!$D$84:$L$84,0),TRUE)),"1")</f>
        <v>1</v>
      </c>
      <c r="L70" s="38">
        <f t="shared" si="3"/>
        <v>1</v>
      </c>
      <c r="M70" s="38">
        <f t="shared" si="1"/>
        <v>1</v>
      </c>
      <c r="N70" s="187">
        <f>'General Details'!$C$30*M70</f>
        <v>0.8</v>
      </c>
      <c r="P70" s="174" t="str">
        <f>IFERROR(Table8[[#This Row],[Total Glass area in opening (m2)]],"")</f>
        <v/>
      </c>
      <c r="Q70" s="175" t="str">
        <f>IFERROR(IF('General Details'!$I$2='Reference Tables '!$D$4,VLOOKUP('Equivalent SHGC'!$B70,'Reference Tables '!$B$5:$D$12,3,FALSE),VLOOKUP('Equivalent SHGC'!$B70,'Reference Tables '!$B$5:$D$12,2,FALSE)),"")</f>
        <v/>
      </c>
    </row>
    <row r="71" spans="2:17" ht="15.6" x14ac:dyDescent="0.3">
      <c r="B71" s="186">
        <f>IFERROR(Table8[[#This Row],[Orientation ]],"")</f>
        <v>0</v>
      </c>
      <c r="C71" s="139">
        <f>IFERROR(Table8[[#This Row],[Window/Door/Ventilator Name
]],"")</f>
        <v>0</v>
      </c>
      <c r="D71" s="139">
        <f>IFERROR(Table8[[#This Row],[No. of Openings ]],"")</f>
        <v>0</v>
      </c>
      <c r="E71" s="139" t="str">
        <f>IFERROR(Table8[[#This Row],[Glass area in opening (m2)]],"")</f>
        <v/>
      </c>
      <c r="F71" s="36" t="str">
        <f>IFERROR(Table8[[#This Row],[H overhang]]/Table8[[#This Row],[V overhang]],"0")</f>
        <v>0</v>
      </c>
      <c r="G71" s="38" t="str">
        <f>IFERROR(Table8[[#This Row],[H right]]/Table8[[#This Row],[V right]],"0")</f>
        <v>0</v>
      </c>
      <c r="H71" s="38" t="str">
        <f>IFERROR((Table8[[#This Row],[H left]]/Table8[[#This Row],[V left]]),"0")</f>
        <v>0</v>
      </c>
      <c r="I71" s="253" t="str">
        <f>IFERROR(IF('General Details'!$I$2='Reference Tables 2'!$B$3,VLOOKUP('Equivalent SHGC'!$F71,'Reference Tables 2'!$D$6:$L$16,MATCH('Equivalent SHGC'!$B71,'Reference Tables 2'!$D$4:$L$4,0),TRUE),VLOOKUP($F71,'Reference Tables 2'!$D$22:$L$32,MATCH('Equivalent SHGC'!$B71,'Reference Tables 2'!$D$20:$L$20,0),TRUE)),"1")</f>
        <v>1</v>
      </c>
      <c r="J71" s="38" t="str">
        <f>IFERROR(IF('General Details'!$I$2='Reference Tables 2'!$B$3,VLOOKUP('Equivalent SHGC'!$G71,'Reference Tables 2'!$D$38:$L$48,MATCH('Equivalent SHGC'!$B71,'Reference Tables 2'!$D$36:$L$36,0),TRUE),VLOOKUP($G71,'Reference Tables 2'!$D$54:$L$64,MATCH('Equivalent SHGC'!$B71,'Reference Tables 2'!$D$52:$L$52,0),TRUE)),"1")</f>
        <v>1</v>
      </c>
      <c r="K71" s="38" t="str">
        <f>IFERROR(IF('General Details'!$I$2='Reference Tables 2'!$B$3,VLOOKUP('Equivalent SHGC'!$H71,'Reference Tables 2'!$D$70:$L$80,MATCH('Equivalent SHGC'!$B71,'Reference Tables 2'!$D$68:$L$68,0),TRUE),VLOOKUP($H71,'Reference Tables 2'!$D$86:$L$96,MATCH('Equivalent SHGC'!$B71,'Reference Tables 2'!$D$84:$L$84,0),TRUE)),"1")</f>
        <v>1</v>
      </c>
      <c r="L71" s="38">
        <f t="shared" si="3"/>
        <v>1</v>
      </c>
      <c r="M71" s="38">
        <f t="shared" si="1"/>
        <v>1</v>
      </c>
      <c r="N71" s="187">
        <f>'General Details'!$C$30*M71</f>
        <v>0.8</v>
      </c>
      <c r="P71" s="174" t="str">
        <f>IFERROR(Table8[[#This Row],[Total Glass area in opening (m2)]],"")</f>
        <v/>
      </c>
      <c r="Q71" s="175" t="str">
        <f>IFERROR(IF('General Details'!$I$2='Reference Tables '!$D$4,VLOOKUP('Equivalent SHGC'!$B71,'Reference Tables '!$B$5:$D$12,3,FALSE),VLOOKUP('Equivalent SHGC'!$B71,'Reference Tables '!$B$5:$D$12,2,FALSE)),"")</f>
        <v/>
      </c>
    </row>
    <row r="72" spans="2:17" ht="15.6" x14ac:dyDescent="0.3">
      <c r="B72" s="186">
        <f>IFERROR(Table8[[#This Row],[Orientation ]],"")</f>
        <v>0</v>
      </c>
      <c r="C72" s="139">
        <f>IFERROR(Table8[[#This Row],[Window/Door/Ventilator Name
]],"")</f>
        <v>0</v>
      </c>
      <c r="D72" s="139">
        <f>IFERROR(Table8[[#This Row],[No. of Openings ]],"")</f>
        <v>0</v>
      </c>
      <c r="E72" s="139" t="str">
        <f>IFERROR(Table8[[#This Row],[Glass area in opening (m2)]],"")</f>
        <v/>
      </c>
      <c r="F72" s="36" t="str">
        <f>IFERROR(Table8[[#This Row],[H overhang]]/Table8[[#This Row],[V overhang]],"0")</f>
        <v>0</v>
      </c>
      <c r="G72" s="38" t="str">
        <f>IFERROR(Table8[[#This Row],[H right]]/Table8[[#This Row],[V right]],"0")</f>
        <v>0</v>
      </c>
      <c r="H72" s="38" t="str">
        <f>IFERROR((Table8[[#This Row],[H left]]/Table8[[#This Row],[V left]]),"0")</f>
        <v>0</v>
      </c>
      <c r="I72" s="253" t="str">
        <f>IFERROR(IF('General Details'!$I$2='Reference Tables 2'!$B$3,VLOOKUP('Equivalent SHGC'!$F72,'Reference Tables 2'!$D$6:$L$16,MATCH('Equivalent SHGC'!$B72,'Reference Tables 2'!$D$4:$L$4,0),TRUE),VLOOKUP($F72,'Reference Tables 2'!$D$22:$L$32,MATCH('Equivalent SHGC'!$B72,'Reference Tables 2'!$D$20:$L$20,0),TRUE)),"1")</f>
        <v>1</v>
      </c>
      <c r="J72" s="38" t="str">
        <f>IFERROR(IF('General Details'!$I$2='Reference Tables 2'!$B$3,VLOOKUP('Equivalent SHGC'!$G72,'Reference Tables 2'!$D$38:$L$48,MATCH('Equivalent SHGC'!$B72,'Reference Tables 2'!$D$36:$L$36,0),TRUE),VLOOKUP($G72,'Reference Tables 2'!$D$54:$L$64,MATCH('Equivalent SHGC'!$B72,'Reference Tables 2'!$D$52:$L$52,0),TRUE)),"1")</f>
        <v>1</v>
      </c>
      <c r="K72" s="38" t="str">
        <f>IFERROR(IF('General Details'!$I$2='Reference Tables 2'!$B$3,VLOOKUP('Equivalent SHGC'!$H72,'Reference Tables 2'!$D$70:$L$80,MATCH('Equivalent SHGC'!$B72,'Reference Tables 2'!$D$68:$L$68,0),TRUE),VLOOKUP($H72,'Reference Tables 2'!$D$86:$L$96,MATCH('Equivalent SHGC'!$B72,'Reference Tables 2'!$D$84:$L$84,0),TRUE)),"1")</f>
        <v>1</v>
      </c>
      <c r="L72" s="38">
        <f t="shared" si="3"/>
        <v>1</v>
      </c>
      <c r="M72" s="38">
        <f t="shared" si="1"/>
        <v>1</v>
      </c>
      <c r="N72" s="187">
        <f>'General Details'!$C$30*M72</f>
        <v>0.8</v>
      </c>
      <c r="P72" s="174" t="str">
        <f>IFERROR(Table8[[#This Row],[Total Glass area in opening (m2)]],"")</f>
        <v/>
      </c>
      <c r="Q72" s="175" t="str">
        <f>IFERROR(IF('General Details'!$I$2='Reference Tables '!$D$4,VLOOKUP('Equivalent SHGC'!$B72,'Reference Tables '!$B$5:$D$12,3,FALSE),VLOOKUP('Equivalent SHGC'!$B72,'Reference Tables '!$B$5:$D$12,2,FALSE)),"")</f>
        <v/>
      </c>
    </row>
    <row r="73" spans="2:17" ht="15.6" x14ac:dyDescent="0.3">
      <c r="B73" s="186">
        <f>IFERROR(Table8[[#This Row],[Orientation ]],"")</f>
        <v>0</v>
      </c>
      <c r="C73" s="139">
        <f>IFERROR(Table8[[#This Row],[Window/Door/Ventilator Name
]],"")</f>
        <v>0</v>
      </c>
      <c r="D73" s="139">
        <f>IFERROR(Table8[[#This Row],[No. of Openings ]],"")</f>
        <v>0</v>
      </c>
      <c r="E73" s="139" t="str">
        <f>IFERROR(Table8[[#This Row],[Glass area in opening (m2)]],"")</f>
        <v/>
      </c>
      <c r="F73" s="36" t="str">
        <f>IFERROR(Table8[[#This Row],[H overhang]]/Table8[[#This Row],[V overhang]],"0")</f>
        <v>0</v>
      </c>
      <c r="G73" s="38" t="str">
        <f>IFERROR(Table8[[#This Row],[H right]]/Table8[[#This Row],[V right]],"0")</f>
        <v>0</v>
      </c>
      <c r="H73" s="38" t="str">
        <f>IFERROR((Table8[[#This Row],[H left]]/Table8[[#This Row],[V left]]),"0")</f>
        <v>0</v>
      </c>
      <c r="I73" s="253" t="str">
        <f>IFERROR(IF('General Details'!$I$2='Reference Tables 2'!$B$3,VLOOKUP('Equivalent SHGC'!$F73,'Reference Tables 2'!$D$6:$L$16,MATCH('Equivalent SHGC'!$B73,'Reference Tables 2'!$D$4:$L$4,0),TRUE),VLOOKUP($F73,'Reference Tables 2'!$D$22:$L$32,MATCH('Equivalent SHGC'!$B73,'Reference Tables 2'!$D$20:$L$20,0),TRUE)),"1")</f>
        <v>1</v>
      </c>
      <c r="J73" s="38" t="str">
        <f>IFERROR(IF('General Details'!$I$2='Reference Tables 2'!$B$3,VLOOKUP('Equivalent SHGC'!$G73,'Reference Tables 2'!$D$38:$L$48,MATCH('Equivalent SHGC'!$B73,'Reference Tables 2'!$D$36:$L$36,0),TRUE),VLOOKUP($G73,'Reference Tables 2'!$D$54:$L$64,MATCH('Equivalent SHGC'!$B73,'Reference Tables 2'!$D$52:$L$52,0),TRUE)),"1")</f>
        <v>1</v>
      </c>
      <c r="K73" s="38" t="str">
        <f>IFERROR(IF('General Details'!$I$2='Reference Tables 2'!$B$3,VLOOKUP('Equivalent SHGC'!$H73,'Reference Tables 2'!$D$70:$L$80,MATCH('Equivalent SHGC'!$B73,'Reference Tables 2'!$D$68:$L$68,0),TRUE),VLOOKUP($H73,'Reference Tables 2'!$D$86:$L$96,MATCH('Equivalent SHGC'!$B73,'Reference Tables 2'!$D$84:$L$84,0),TRUE)),"1")</f>
        <v>1</v>
      </c>
      <c r="L73" s="38">
        <f t="shared" si="3"/>
        <v>1</v>
      </c>
      <c r="M73" s="38">
        <f t="shared" si="1"/>
        <v>1</v>
      </c>
      <c r="N73" s="187">
        <f>'General Details'!$C$30*M73</f>
        <v>0.8</v>
      </c>
      <c r="P73" s="174" t="str">
        <f>IFERROR(Table8[[#This Row],[Total Glass area in opening (m2)]],"")</f>
        <v/>
      </c>
      <c r="Q73" s="175" t="str">
        <f>IFERROR(IF('General Details'!$I$2='Reference Tables '!$D$4,VLOOKUP('Equivalent SHGC'!$B73,'Reference Tables '!$B$5:$D$12,3,FALSE),VLOOKUP('Equivalent SHGC'!$B73,'Reference Tables '!$B$5:$D$12,2,FALSE)),"")</f>
        <v/>
      </c>
    </row>
    <row r="74" spans="2:17" ht="15.6" x14ac:dyDescent="0.3">
      <c r="B74" s="186">
        <f>IFERROR(Table8[[#This Row],[Orientation ]],"")</f>
        <v>0</v>
      </c>
      <c r="C74" s="139">
        <f>IFERROR(Table8[[#This Row],[Window/Door/Ventilator Name
]],"")</f>
        <v>0</v>
      </c>
      <c r="D74" s="139">
        <f>IFERROR(Table8[[#This Row],[No. of Openings ]],"")</f>
        <v>0</v>
      </c>
      <c r="E74" s="139" t="str">
        <f>IFERROR(Table8[[#This Row],[Glass area in opening (m2)]],"")</f>
        <v/>
      </c>
      <c r="F74" s="36" t="str">
        <f>IFERROR(Table8[[#This Row],[H overhang]]/Table8[[#This Row],[V overhang]],"0")</f>
        <v>0</v>
      </c>
      <c r="G74" s="38" t="str">
        <f>IFERROR(Table8[[#This Row],[H right]]/Table8[[#This Row],[V right]],"0")</f>
        <v>0</v>
      </c>
      <c r="H74" s="38" t="str">
        <f>IFERROR((Table8[[#This Row],[H left]]/Table8[[#This Row],[V left]]),"0")</f>
        <v>0</v>
      </c>
      <c r="I74" s="253" t="str">
        <f>IFERROR(IF('General Details'!$I$2='Reference Tables 2'!$B$3,VLOOKUP('Equivalent SHGC'!$F74,'Reference Tables 2'!$D$6:$L$16,MATCH('Equivalent SHGC'!$B74,'Reference Tables 2'!$D$4:$L$4,0),TRUE),VLOOKUP($F74,'Reference Tables 2'!$D$22:$L$32,MATCH('Equivalent SHGC'!$B74,'Reference Tables 2'!$D$20:$L$20,0),TRUE)),"1")</f>
        <v>1</v>
      </c>
      <c r="J74" s="38" t="str">
        <f>IFERROR(IF('General Details'!$I$2='Reference Tables 2'!$B$3,VLOOKUP('Equivalent SHGC'!$G74,'Reference Tables 2'!$D$38:$L$48,MATCH('Equivalent SHGC'!$B74,'Reference Tables 2'!$D$36:$L$36,0),TRUE),VLOOKUP($G74,'Reference Tables 2'!$D$54:$L$64,MATCH('Equivalent SHGC'!$B74,'Reference Tables 2'!$D$52:$L$52,0),TRUE)),"1")</f>
        <v>1</v>
      </c>
      <c r="K74" s="38" t="str">
        <f>IFERROR(IF('General Details'!$I$2='Reference Tables 2'!$B$3,VLOOKUP('Equivalent SHGC'!$H74,'Reference Tables 2'!$D$70:$L$80,MATCH('Equivalent SHGC'!$B74,'Reference Tables 2'!$D$68:$L$68,0),TRUE),VLOOKUP($H74,'Reference Tables 2'!$D$86:$L$96,MATCH('Equivalent SHGC'!$B74,'Reference Tables 2'!$D$84:$L$84,0),TRUE)),"1")</f>
        <v>1</v>
      </c>
      <c r="L74" s="38">
        <f t="shared" si="3"/>
        <v>1</v>
      </c>
      <c r="M74" s="38">
        <f t="shared" si="1"/>
        <v>1</v>
      </c>
      <c r="N74" s="187">
        <f>'General Details'!$C$30*M74</f>
        <v>0.8</v>
      </c>
      <c r="P74" s="174" t="str">
        <f>IFERROR(Table8[[#This Row],[Total Glass area in opening (m2)]],"")</f>
        <v/>
      </c>
      <c r="Q74" s="175" t="str">
        <f>IFERROR(IF('General Details'!$I$2='Reference Tables '!$D$4,VLOOKUP('Equivalent SHGC'!$B74,'Reference Tables '!$B$5:$D$12,3,FALSE),VLOOKUP('Equivalent SHGC'!$B74,'Reference Tables '!$B$5:$D$12,2,FALSE)),"")</f>
        <v/>
      </c>
    </row>
    <row r="75" spans="2:17" ht="15.6" x14ac:dyDescent="0.3">
      <c r="B75" s="186">
        <f>IFERROR(Table8[[#This Row],[Orientation ]],"")</f>
        <v>0</v>
      </c>
      <c r="C75" s="139">
        <f>IFERROR(Table8[[#This Row],[Window/Door/Ventilator Name
]],"")</f>
        <v>0</v>
      </c>
      <c r="D75" s="139">
        <f>IFERROR(Table8[[#This Row],[No. of Openings ]],"")</f>
        <v>0</v>
      </c>
      <c r="E75" s="139" t="str">
        <f>IFERROR(Table8[[#This Row],[Glass area in opening (m2)]],"")</f>
        <v/>
      </c>
      <c r="F75" s="36" t="str">
        <f>IFERROR(Table8[[#This Row],[H overhang]]/Table8[[#This Row],[V overhang]],"0")</f>
        <v>0</v>
      </c>
      <c r="G75" s="38" t="str">
        <f>IFERROR(Table8[[#This Row],[H right]]/Table8[[#This Row],[V right]],"0")</f>
        <v>0</v>
      </c>
      <c r="H75" s="38" t="str">
        <f>IFERROR((Table8[[#This Row],[H left]]/Table8[[#This Row],[V left]]),"0")</f>
        <v>0</v>
      </c>
      <c r="I75" s="253" t="str">
        <f>IFERROR(IF('General Details'!$I$2='Reference Tables 2'!$B$3,VLOOKUP('Equivalent SHGC'!$F75,'Reference Tables 2'!$D$6:$L$16,MATCH('Equivalent SHGC'!$B75,'Reference Tables 2'!$D$4:$L$4,0),TRUE),VLOOKUP($F75,'Reference Tables 2'!$D$22:$L$32,MATCH('Equivalent SHGC'!$B75,'Reference Tables 2'!$D$20:$L$20,0),TRUE)),"1")</f>
        <v>1</v>
      </c>
      <c r="J75" s="38" t="str">
        <f>IFERROR(IF('General Details'!$I$2='Reference Tables 2'!$B$3,VLOOKUP('Equivalent SHGC'!$G75,'Reference Tables 2'!$D$38:$L$48,MATCH('Equivalent SHGC'!$B75,'Reference Tables 2'!$D$36:$L$36,0),TRUE),VLOOKUP($G75,'Reference Tables 2'!$D$54:$L$64,MATCH('Equivalent SHGC'!$B75,'Reference Tables 2'!$D$52:$L$52,0),TRUE)),"1")</f>
        <v>1</v>
      </c>
      <c r="K75" s="38" t="str">
        <f>IFERROR(IF('General Details'!$I$2='Reference Tables 2'!$B$3,VLOOKUP('Equivalent SHGC'!$H75,'Reference Tables 2'!$D$70:$L$80,MATCH('Equivalent SHGC'!$B75,'Reference Tables 2'!$D$68:$L$68,0),TRUE),VLOOKUP($H75,'Reference Tables 2'!$D$86:$L$96,MATCH('Equivalent SHGC'!$B75,'Reference Tables 2'!$D$84:$L$84,0),TRUE)),"1")</f>
        <v>1</v>
      </c>
      <c r="L75" s="38">
        <f t="shared" si="3"/>
        <v>1</v>
      </c>
      <c r="M75" s="38">
        <f t="shared" si="1"/>
        <v>1</v>
      </c>
      <c r="N75" s="187">
        <f>'General Details'!$C$30*M75</f>
        <v>0.8</v>
      </c>
      <c r="P75" s="174" t="str">
        <f>IFERROR(Table8[[#This Row],[Total Glass area in opening (m2)]],"")</f>
        <v/>
      </c>
      <c r="Q75" s="175" t="str">
        <f>IFERROR(IF('General Details'!$I$2='Reference Tables '!$D$4,VLOOKUP('Equivalent SHGC'!$B75,'Reference Tables '!$B$5:$D$12,3,FALSE),VLOOKUP('Equivalent SHGC'!$B75,'Reference Tables '!$B$5:$D$12,2,FALSE)),"")</f>
        <v/>
      </c>
    </row>
    <row r="76" spans="2:17" ht="15.6" x14ac:dyDescent="0.3">
      <c r="B76" s="186">
        <f>IFERROR(Table8[[#This Row],[Orientation ]],"")</f>
        <v>0</v>
      </c>
      <c r="C76" s="139">
        <f>IFERROR(Table8[[#This Row],[Window/Door/Ventilator Name
]],"")</f>
        <v>0</v>
      </c>
      <c r="D76" s="139">
        <f>IFERROR(Table8[[#This Row],[No. of Openings ]],"")</f>
        <v>0</v>
      </c>
      <c r="E76" s="139" t="str">
        <f>IFERROR(Table8[[#This Row],[Glass area in opening (m2)]],"")</f>
        <v/>
      </c>
      <c r="F76" s="36" t="str">
        <f>IFERROR(Table8[[#This Row],[H overhang]]/Table8[[#This Row],[V overhang]],"0")</f>
        <v>0</v>
      </c>
      <c r="G76" s="38" t="str">
        <f>IFERROR(Table8[[#This Row],[H right]]/Table8[[#This Row],[V right]],"0")</f>
        <v>0</v>
      </c>
      <c r="H76" s="38" t="str">
        <f>IFERROR((Table8[[#This Row],[H left]]/Table8[[#This Row],[V left]]),"0")</f>
        <v>0</v>
      </c>
      <c r="I76" s="253" t="str">
        <f>IFERROR(IF('General Details'!$I$2='Reference Tables 2'!$B$3,VLOOKUP('Equivalent SHGC'!$F76,'Reference Tables 2'!$D$6:$L$16,MATCH('Equivalent SHGC'!$B76,'Reference Tables 2'!$D$4:$L$4,0),TRUE),VLOOKUP($F76,'Reference Tables 2'!$D$22:$L$32,MATCH('Equivalent SHGC'!$B76,'Reference Tables 2'!$D$20:$L$20,0),TRUE)),"1")</f>
        <v>1</v>
      </c>
      <c r="J76" s="38" t="str">
        <f>IFERROR(IF('General Details'!$I$2='Reference Tables 2'!$B$3,VLOOKUP('Equivalent SHGC'!$G76,'Reference Tables 2'!$D$38:$L$48,MATCH('Equivalent SHGC'!$B76,'Reference Tables 2'!$D$36:$L$36,0),TRUE),VLOOKUP($G76,'Reference Tables 2'!$D$54:$L$64,MATCH('Equivalent SHGC'!$B76,'Reference Tables 2'!$D$52:$L$52,0),TRUE)),"1")</f>
        <v>1</v>
      </c>
      <c r="K76" s="38" t="str">
        <f>IFERROR(IF('General Details'!$I$2='Reference Tables 2'!$B$3,VLOOKUP('Equivalent SHGC'!$H76,'Reference Tables 2'!$D$70:$L$80,MATCH('Equivalent SHGC'!$B76,'Reference Tables 2'!$D$68:$L$68,0),TRUE),VLOOKUP($H76,'Reference Tables 2'!$D$86:$L$96,MATCH('Equivalent SHGC'!$B76,'Reference Tables 2'!$D$84:$L$84,0),TRUE)),"1")</f>
        <v>1</v>
      </c>
      <c r="L76" s="38">
        <f t="shared" si="3"/>
        <v>1</v>
      </c>
      <c r="M76" s="38">
        <f t="shared" si="1"/>
        <v>1</v>
      </c>
      <c r="N76" s="187">
        <f>'General Details'!$C$30*M76</f>
        <v>0.8</v>
      </c>
      <c r="P76" s="174" t="str">
        <f>IFERROR(Table8[[#This Row],[Total Glass area in opening (m2)]],"")</f>
        <v/>
      </c>
      <c r="Q76" s="175" t="str">
        <f>IFERROR(IF('General Details'!$I$2='Reference Tables '!$D$4,VLOOKUP('Equivalent SHGC'!$B76,'Reference Tables '!$B$5:$D$12,3,FALSE),VLOOKUP('Equivalent SHGC'!$B76,'Reference Tables '!$B$5:$D$12,2,FALSE)),"")</f>
        <v/>
      </c>
    </row>
    <row r="77" spans="2:17" ht="15.6" x14ac:dyDescent="0.3">
      <c r="B77" s="186">
        <f>IFERROR(Table8[[#This Row],[Orientation ]],"")</f>
        <v>0</v>
      </c>
      <c r="C77" s="139">
        <f>IFERROR(Table8[[#This Row],[Window/Door/Ventilator Name
]],"")</f>
        <v>0</v>
      </c>
      <c r="D77" s="139">
        <f>IFERROR(Table8[[#This Row],[No. of Openings ]],"")</f>
        <v>0</v>
      </c>
      <c r="E77" s="139" t="str">
        <f>IFERROR(Table8[[#This Row],[Glass area in opening (m2)]],"")</f>
        <v/>
      </c>
      <c r="F77" s="36" t="str">
        <f>IFERROR(Table8[[#This Row],[H overhang]]/Table8[[#This Row],[V overhang]],"0")</f>
        <v>0</v>
      </c>
      <c r="G77" s="38" t="str">
        <f>IFERROR(Table8[[#This Row],[H right]]/Table8[[#This Row],[V right]],"0")</f>
        <v>0</v>
      </c>
      <c r="H77" s="38" t="str">
        <f>IFERROR((Table8[[#This Row],[H left]]/Table8[[#This Row],[V left]]),"0")</f>
        <v>0</v>
      </c>
      <c r="I77" s="253" t="str">
        <f>IFERROR(IF('General Details'!$I$2='Reference Tables 2'!$B$3,VLOOKUP('Equivalent SHGC'!$F77,'Reference Tables 2'!$D$6:$L$16,MATCH('Equivalent SHGC'!$B77,'Reference Tables 2'!$D$4:$L$4,0),TRUE),VLOOKUP($F77,'Reference Tables 2'!$D$22:$L$32,MATCH('Equivalent SHGC'!$B77,'Reference Tables 2'!$D$20:$L$20,0),TRUE)),"1")</f>
        <v>1</v>
      </c>
      <c r="J77" s="38" t="str">
        <f>IFERROR(IF('General Details'!$I$2='Reference Tables 2'!$B$3,VLOOKUP('Equivalent SHGC'!$G77,'Reference Tables 2'!$D$38:$L$48,MATCH('Equivalent SHGC'!$B77,'Reference Tables 2'!$D$36:$L$36,0),TRUE),VLOOKUP($G77,'Reference Tables 2'!$D$54:$L$64,MATCH('Equivalent SHGC'!$B77,'Reference Tables 2'!$D$52:$L$52,0),TRUE)),"1")</f>
        <v>1</v>
      </c>
      <c r="K77" s="38" t="str">
        <f>IFERROR(IF('General Details'!$I$2='Reference Tables 2'!$B$3,VLOOKUP('Equivalent SHGC'!$H77,'Reference Tables 2'!$D$70:$L$80,MATCH('Equivalent SHGC'!$B77,'Reference Tables 2'!$D$68:$L$68,0),TRUE),VLOOKUP($H77,'Reference Tables 2'!$D$86:$L$96,MATCH('Equivalent SHGC'!$B77,'Reference Tables 2'!$D$84:$L$84,0),TRUE)),"1")</f>
        <v>1</v>
      </c>
      <c r="L77" s="38">
        <f t="shared" si="3"/>
        <v>1</v>
      </c>
      <c r="M77" s="38">
        <f t="shared" si="1"/>
        <v>1</v>
      </c>
      <c r="N77" s="187">
        <f>'General Details'!$C$30*M77</f>
        <v>0.8</v>
      </c>
      <c r="P77" s="174" t="str">
        <f>IFERROR(Table8[[#This Row],[Total Glass area in opening (m2)]],"")</f>
        <v/>
      </c>
      <c r="Q77" s="175" t="str">
        <f>IFERROR(IF('General Details'!$I$2='Reference Tables '!$D$4,VLOOKUP('Equivalent SHGC'!$B77,'Reference Tables '!$B$5:$D$12,3,FALSE),VLOOKUP('Equivalent SHGC'!$B77,'Reference Tables '!$B$5:$D$12,2,FALSE)),"")</f>
        <v/>
      </c>
    </row>
    <row r="78" spans="2:17" ht="15.6" x14ac:dyDescent="0.3">
      <c r="B78" s="186">
        <f>IFERROR(Table8[[#This Row],[Orientation ]],"")</f>
        <v>0</v>
      </c>
      <c r="C78" s="139">
        <f>IFERROR(Table8[[#This Row],[Window/Door/Ventilator Name
]],"")</f>
        <v>0</v>
      </c>
      <c r="D78" s="139">
        <f>IFERROR(Table8[[#This Row],[No. of Openings ]],"")</f>
        <v>0</v>
      </c>
      <c r="E78" s="139" t="str">
        <f>IFERROR(Table8[[#This Row],[Glass area in opening (m2)]],"")</f>
        <v/>
      </c>
      <c r="F78" s="36" t="str">
        <f>IFERROR(Table8[[#This Row],[H overhang]]/Table8[[#This Row],[V overhang]],"0")</f>
        <v>0</v>
      </c>
      <c r="G78" s="38" t="str">
        <f>IFERROR(Table8[[#This Row],[H right]]/Table8[[#This Row],[V right]],"0")</f>
        <v>0</v>
      </c>
      <c r="H78" s="38" t="str">
        <f>IFERROR((Table8[[#This Row],[H left]]/Table8[[#This Row],[V left]]),"0")</f>
        <v>0</v>
      </c>
      <c r="I78" s="253" t="str">
        <f>IFERROR(IF('General Details'!$I$2='Reference Tables 2'!$B$3,VLOOKUP('Equivalent SHGC'!$F78,'Reference Tables 2'!$D$6:$L$16,MATCH('Equivalent SHGC'!$B78,'Reference Tables 2'!$D$4:$L$4,0),TRUE),VLOOKUP($F78,'Reference Tables 2'!$D$22:$L$32,MATCH('Equivalent SHGC'!$B78,'Reference Tables 2'!$D$20:$L$20,0),TRUE)),"1")</f>
        <v>1</v>
      </c>
      <c r="J78" s="38" t="str">
        <f>IFERROR(IF('General Details'!$I$2='Reference Tables 2'!$B$3,VLOOKUP('Equivalent SHGC'!$G78,'Reference Tables 2'!$D$38:$L$48,MATCH('Equivalent SHGC'!$B78,'Reference Tables 2'!$D$36:$L$36,0),TRUE),VLOOKUP($G78,'Reference Tables 2'!$D$54:$L$64,MATCH('Equivalent SHGC'!$B78,'Reference Tables 2'!$D$52:$L$52,0),TRUE)),"1")</f>
        <v>1</v>
      </c>
      <c r="K78" s="38" t="str">
        <f>IFERROR(IF('General Details'!$I$2='Reference Tables 2'!$B$3,VLOOKUP('Equivalent SHGC'!$H78,'Reference Tables 2'!$D$70:$L$80,MATCH('Equivalent SHGC'!$B78,'Reference Tables 2'!$D$68:$L$68,0),TRUE),VLOOKUP($H78,'Reference Tables 2'!$D$86:$L$96,MATCH('Equivalent SHGC'!$B78,'Reference Tables 2'!$D$84:$L$84,0),TRUE)),"1")</f>
        <v>1</v>
      </c>
      <c r="L78" s="38">
        <f t="shared" si="3"/>
        <v>1</v>
      </c>
      <c r="M78" s="38">
        <f t="shared" si="1"/>
        <v>1</v>
      </c>
      <c r="N78" s="187">
        <f>'General Details'!$C$30*M78</f>
        <v>0.8</v>
      </c>
      <c r="P78" s="174" t="str">
        <f>IFERROR(Table8[[#This Row],[Total Glass area in opening (m2)]],"")</f>
        <v/>
      </c>
      <c r="Q78" s="175" t="str">
        <f>IFERROR(IF('General Details'!$I$2='Reference Tables '!$D$4,VLOOKUP('Equivalent SHGC'!$B78,'Reference Tables '!$B$5:$D$12,3,FALSE),VLOOKUP('Equivalent SHGC'!$B78,'Reference Tables '!$B$5:$D$12,2,FALSE)),"")</f>
        <v/>
      </c>
    </row>
    <row r="79" spans="2:17" ht="15.6" x14ac:dyDescent="0.3">
      <c r="B79" s="186">
        <f>IFERROR(Table8[[#This Row],[Orientation ]],"")</f>
        <v>0</v>
      </c>
      <c r="C79" s="139">
        <f>IFERROR(Table8[[#This Row],[Window/Door/Ventilator Name
]],"")</f>
        <v>0</v>
      </c>
      <c r="D79" s="139">
        <f>IFERROR(Table8[[#This Row],[No. of Openings ]],"")</f>
        <v>0</v>
      </c>
      <c r="E79" s="139" t="str">
        <f>IFERROR(Table8[[#This Row],[Glass area in opening (m2)]],"")</f>
        <v/>
      </c>
      <c r="F79" s="36" t="str">
        <f>IFERROR(Table8[[#This Row],[H overhang]]/Table8[[#This Row],[V overhang]],"0")</f>
        <v>0</v>
      </c>
      <c r="G79" s="38" t="str">
        <f>IFERROR(Table8[[#This Row],[H right]]/Table8[[#This Row],[V right]],"0")</f>
        <v>0</v>
      </c>
      <c r="H79" s="38" t="str">
        <f>IFERROR((Table8[[#This Row],[H left]]/Table8[[#This Row],[V left]]),"0")</f>
        <v>0</v>
      </c>
      <c r="I79" s="253" t="str">
        <f>IFERROR(IF('General Details'!$I$2='Reference Tables 2'!$B$3,VLOOKUP('Equivalent SHGC'!$F79,'Reference Tables 2'!$D$6:$L$16,MATCH('Equivalent SHGC'!$B79,'Reference Tables 2'!$D$4:$L$4,0),TRUE),VLOOKUP($F79,'Reference Tables 2'!$D$22:$L$32,MATCH('Equivalent SHGC'!$B79,'Reference Tables 2'!$D$20:$L$20,0),TRUE)),"1")</f>
        <v>1</v>
      </c>
      <c r="J79" s="38" t="str">
        <f>IFERROR(IF('General Details'!$I$2='Reference Tables 2'!$B$3,VLOOKUP('Equivalent SHGC'!$G79,'Reference Tables 2'!$D$38:$L$48,MATCH('Equivalent SHGC'!$B79,'Reference Tables 2'!$D$36:$L$36,0),TRUE),VLOOKUP($G79,'Reference Tables 2'!$D$54:$L$64,MATCH('Equivalent SHGC'!$B79,'Reference Tables 2'!$D$52:$L$52,0),TRUE)),"1")</f>
        <v>1</v>
      </c>
      <c r="K79" s="38" t="str">
        <f>IFERROR(IF('General Details'!$I$2='Reference Tables 2'!$B$3,VLOOKUP('Equivalent SHGC'!$H79,'Reference Tables 2'!$D$70:$L$80,MATCH('Equivalent SHGC'!$B79,'Reference Tables 2'!$D$68:$L$68,0),TRUE),VLOOKUP($H79,'Reference Tables 2'!$D$86:$L$96,MATCH('Equivalent SHGC'!$B79,'Reference Tables 2'!$D$84:$L$84,0),TRUE)),"1")</f>
        <v>1</v>
      </c>
      <c r="L79" s="38">
        <f t="shared" si="3"/>
        <v>1</v>
      </c>
      <c r="M79" s="38">
        <f t="shared" si="1"/>
        <v>1</v>
      </c>
      <c r="N79" s="187">
        <f>'General Details'!$C$30*M79</f>
        <v>0.8</v>
      </c>
      <c r="P79" s="174" t="str">
        <f>IFERROR(Table8[[#This Row],[Total Glass area in opening (m2)]],"")</f>
        <v/>
      </c>
      <c r="Q79" s="175" t="str">
        <f>IFERROR(IF('General Details'!$I$2='Reference Tables '!$D$4,VLOOKUP('Equivalent SHGC'!$B79,'Reference Tables '!$B$5:$D$12,3,FALSE),VLOOKUP('Equivalent SHGC'!$B79,'Reference Tables '!$B$5:$D$12,2,FALSE)),"")</f>
        <v/>
      </c>
    </row>
    <row r="80" spans="2:17" ht="15.6" x14ac:dyDescent="0.3">
      <c r="B80" s="186">
        <f>IFERROR(Table8[[#This Row],[Orientation ]],"")</f>
        <v>0</v>
      </c>
      <c r="C80" s="139">
        <f>IFERROR(Table8[[#This Row],[Window/Door/Ventilator Name
]],"")</f>
        <v>0</v>
      </c>
      <c r="D80" s="139">
        <f>IFERROR(Table8[[#This Row],[No. of Openings ]],"")</f>
        <v>0</v>
      </c>
      <c r="E80" s="139" t="str">
        <f>IFERROR(Table8[[#This Row],[Glass area in opening (m2)]],"")</f>
        <v/>
      </c>
      <c r="F80" s="36" t="str">
        <f>IFERROR(Table8[[#This Row],[H overhang]]/Table8[[#This Row],[V overhang]],"0")</f>
        <v>0</v>
      </c>
      <c r="G80" s="38" t="str">
        <f>IFERROR(Table8[[#This Row],[H right]]/Table8[[#This Row],[V right]],"0")</f>
        <v>0</v>
      </c>
      <c r="H80" s="38" t="str">
        <f>IFERROR((Table8[[#This Row],[H left]]/Table8[[#This Row],[V left]]),"0")</f>
        <v>0</v>
      </c>
      <c r="I80" s="253" t="str">
        <f>IFERROR(IF('General Details'!$I$2='Reference Tables 2'!$B$3,VLOOKUP('Equivalent SHGC'!$F80,'Reference Tables 2'!$D$6:$L$16,MATCH('Equivalent SHGC'!$B80,'Reference Tables 2'!$D$4:$L$4,0),TRUE),VLOOKUP($F80,'Reference Tables 2'!$D$22:$L$32,MATCH('Equivalent SHGC'!$B80,'Reference Tables 2'!$D$20:$L$20,0),TRUE)),"1")</f>
        <v>1</v>
      </c>
      <c r="J80" s="38" t="str">
        <f>IFERROR(IF('General Details'!$I$2='Reference Tables 2'!$B$3,VLOOKUP('Equivalent SHGC'!$G80,'Reference Tables 2'!$D$38:$L$48,MATCH('Equivalent SHGC'!$B80,'Reference Tables 2'!$D$36:$L$36,0),TRUE),VLOOKUP($G80,'Reference Tables 2'!$D$54:$L$64,MATCH('Equivalent SHGC'!$B80,'Reference Tables 2'!$D$52:$L$52,0),TRUE)),"1")</f>
        <v>1</v>
      </c>
      <c r="K80" s="38" t="str">
        <f>IFERROR(IF('General Details'!$I$2='Reference Tables 2'!$B$3,VLOOKUP('Equivalent SHGC'!$H80,'Reference Tables 2'!$D$70:$L$80,MATCH('Equivalent SHGC'!$B80,'Reference Tables 2'!$D$68:$L$68,0),TRUE),VLOOKUP($H80,'Reference Tables 2'!$D$86:$L$96,MATCH('Equivalent SHGC'!$B80,'Reference Tables 2'!$D$84:$L$84,0),TRUE)),"1")</f>
        <v>1</v>
      </c>
      <c r="L80" s="38">
        <f t="shared" si="3"/>
        <v>1</v>
      </c>
      <c r="M80" s="38">
        <f t="shared" si="1"/>
        <v>1</v>
      </c>
      <c r="N80" s="187">
        <f>'General Details'!$C$30*M80</f>
        <v>0.8</v>
      </c>
      <c r="P80" s="174" t="str">
        <f>IFERROR(Table8[[#This Row],[Total Glass area in opening (m2)]],"")</f>
        <v/>
      </c>
      <c r="Q80" s="175" t="str">
        <f>IFERROR(IF('General Details'!$I$2='Reference Tables '!$D$4,VLOOKUP('Equivalent SHGC'!$B80,'Reference Tables '!$B$5:$D$12,3,FALSE),VLOOKUP('Equivalent SHGC'!$B80,'Reference Tables '!$B$5:$D$12,2,FALSE)),"")</f>
        <v/>
      </c>
    </row>
    <row r="81" spans="2:17" ht="15.6" x14ac:dyDescent="0.3">
      <c r="B81" s="186">
        <f>IFERROR(Table8[[#This Row],[Orientation ]],"")</f>
        <v>0</v>
      </c>
      <c r="C81" s="139">
        <f>IFERROR(Table8[[#This Row],[Window/Door/Ventilator Name
]],"")</f>
        <v>0</v>
      </c>
      <c r="D81" s="139">
        <f>IFERROR(Table8[[#This Row],[No. of Openings ]],"")</f>
        <v>0</v>
      </c>
      <c r="E81" s="139" t="str">
        <f>IFERROR(Table8[[#This Row],[Glass area in opening (m2)]],"")</f>
        <v/>
      </c>
      <c r="F81" s="36" t="str">
        <f>IFERROR(Table8[[#This Row],[H overhang]]/Table8[[#This Row],[V overhang]],"0")</f>
        <v>0</v>
      </c>
      <c r="G81" s="38" t="str">
        <f>IFERROR(Table8[[#This Row],[H right]]/Table8[[#This Row],[V right]],"0")</f>
        <v>0</v>
      </c>
      <c r="H81" s="38" t="str">
        <f>IFERROR((Table8[[#This Row],[H left]]/Table8[[#This Row],[V left]]),"0")</f>
        <v>0</v>
      </c>
      <c r="I81" s="253" t="str">
        <f>IFERROR(IF('General Details'!$I$2='Reference Tables 2'!$B$3,VLOOKUP('Equivalent SHGC'!$F81,'Reference Tables 2'!$D$6:$L$16,MATCH('Equivalent SHGC'!$B81,'Reference Tables 2'!$D$4:$L$4,0),TRUE),VLOOKUP($F81,'Reference Tables 2'!$D$22:$L$32,MATCH('Equivalent SHGC'!$B81,'Reference Tables 2'!$D$20:$L$20,0),TRUE)),"1")</f>
        <v>1</v>
      </c>
      <c r="J81" s="38" t="str">
        <f>IFERROR(IF('General Details'!$I$2='Reference Tables 2'!$B$3,VLOOKUP('Equivalent SHGC'!$G81,'Reference Tables 2'!$D$38:$L$48,MATCH('Equivalent SHGC'!$B81,'Reference Tables 2'!$D$36:$L$36,0),TRUE),VLOOKUP($G81,'Reference Tables 2'!$D$54:$L$64,MATCH('Equivalent SHGC'!$B81,'Reference Tables 2'!$D$52:$L$52,0),TRUE)),"1")</f>
        <v>1</v>
      </c>
      <c r="K81" s="38" t="str">
        <f>IFERROR(IF('General Details'!$I$2='Reference Tables 2'!$B$3,VLOOKUP('Equivalent SHGC'!$H81,'Reference Tables 2'!$D$70:$L$80,MATCH('Equivalent SHGC'!$B81,'Reference Tables 2'!$D$68:$L$68,0),TRUE),VLOOKUP($H81,'Reference Tables 2'!$D$86:$L$96,MATCH('Equivalent SHGC'!$B81,'Reference Tables 2'!$D$84:$L$84,0),TRUE)),"1")</f>
        <v>1</v>
      </c>
      <c r="L81" s="38">
        <f t="shared" si="3"/>
        <v>1</v>
      </c>
      <c r="M81" s="38">
        <f t="shared" si="1"/>
        <v>1</v>
      </c>
      <c r="N81" s="187">
        <f>'General Details'!$C$30*M81</f>
        <v>0.8</v>
      </c>
      <c r="P81" s="174" t="str">
        <f>IFERROR(Table8[[#This Row],[Total Glass area in opening (m2)]],"")</f>
        <v/>
      </c>
      <c r="Q81" s="175" t="str">
        <f>IFERROR(IF('General Details'!$I$2='Reference Tables '!$D$4,VLOOKUP('Equivalent SHGC'!$B81,'Reference Tables '!$B$5:$D$12,3,FALSE),VLOOKUP('Equivalent SHGC'!$B81,'Reference Tables '!$B$5:$D$12,2,FALSE)),"")</f>
        <v/>
      </c>
    </row>
    <row r="82" spans="2:17" ht="15.6" x14ac:dyDescent="0.3">
      <c r="B82" s="186">
        <f>IFERROR(Table8[[#This Row],[Orientation ]],"")</f>
        <v>0</v>
      </c>
      <c r="C82" s="139">
        <f>IFERROR(Table8[[#This Row],[Window/Door/Ventilator Name
]],"")</f>
        <v>0</v>
      </c>
      <c r="D82" s="139">
        <f>IFERROR(Table8[[#This Row],[No. of Openings ]],"")</f>
        <v>0</v>
      </c>
      <c r="E82" s="139" t="str">
        <f>IFERROR(Table8[[#This Row],[Glass area in opening (m2)]],"")</f>
        <v/>
      </c>
      <c r="F82" s="36" t="str">
        <f>IFERROR(Table8[[#This Row],[H overhang]]/Table8[[#This Row],[V overhang]],"0")</f>
        <v>0</v>
      </c>
      <c r="G82" s="38" t="str">
        <f>IFERROR(Table8[[#This Row],[H right]]/Table8[[#This Row],[V right]],"0")</f>
        <v>0</v>
      </c>
      <c r="H82" s="38" t="str">
        <f>IFERROR((Table8[[#This Row],[H left]]/Table8[[#This Row],[V left]]),"0")</f>
        <v>0</v>
      </c>
      <c r="I82" s="253" t="str">
        <f>IFERROR(IF('General Details'!$I$2='Reference Tables 2'!$B$3,VLOOKUP('Equivalent SHGC'!$F82,'Reference Tables 2'!$D$6:$L$16,MATCH('Equivalent SHGC'!$B82,'Reference Tables 2'!$D$4:$L$4,0),TRUE),VLOOKUP($F82,'Reference Tables 2'!$D$22:$L$32,MATCH('Equivalent SHGC'!$B82,'Reference Tables 2'!$D$20:$L$20,0),TRUE)),"1")</f>
        <v>1</v>
      </c>
      <c r="J82" s="38" t="str">
        <f>IFERROR(IF('General Details'!$I$2='Reference Tables 2'!$B$3,VLOOKUP('Equivalent SHGC'!$G82,'Reference Tables 2'!$D$38:$L$48,MATCH('Equivalent SHGC'!$B82,'Reference Tables 2'!$D$36:$L$36,0),TRUE),VLOOKUP($G82,'Reference Tables 2'!$D$54:$L$64,MATCH('Equivalent SHGC'!$B82,'Reference Tables 2'!$D$52:$L$52,0),TRUE)),"1")</f>
        <v>1</v>
      </c>
      <c r="K82" s="38" t="str">
        <f>IFERROR(IF('General Details'!$I$2='Reference Tables 2'!$B$3,VLOOKUP('Equivalent SHGC'!$H82,'Reference Tables 2'!$D$70:$L$80,MATCH('Equivalent SHGC'!$B82,'Reference Tables 2'!$D$68:$L$68,0),TRUE),VLOOKUP($H82,'Reference Tables 2'!$D$86:$L$96,MATCH('Equivalent SHGC'!$B82,'Reference Tables 2'!$D$84:$L$84,0),TRUE)),"1")</f>
        <v>1</v>
      </c>
      <c r="L82" s="38">
        <f t="shared" si="3"/>
        <v>1</v>
      </c>
      <c r="M82" s="38">
        <f t="shared" si="1"/>
        <v>1</v>
      </c>
      <c r="N82" s="187">
        <f>'General Details'!$C$30*M82</f>
        <v>0.8</v>
      </c>
      <c r="P82" s="174" t="str">
        <f>IFERROR(Table8[[#This Row],[Total Glass area in opening (m2)]],"")</f>
        <v/>
      </c>
      <c r="Q82" s="175" t="str">
        <f>IFERROR(IF('General Details'!$I$2='Reference Tables '!$D$4,VLOOKUP('Equivalent SHGC'!$B82,'Reference Tables '!$B$5:$D$12,3,FALSE),VLOOKUP('Equivalent SHGC'!$B82,'Reference Tables '!$B$5:$D$12,2,FALSE)),"")</f>
        <v/>
      </c>
    </row>
    <row r="83" spans="2:17" ht="15.6" x14ac:dyDescent="0.3">
      <c r="B83" s="186">
        <f>IFERROR(Table8[[#This Row],[Orientation ]],"")</f>
        <v>0</v>
      </c>
      <c r="C83" s="139">
        <f>IFERROR(Table8[[#This Row],[Window/Door/Ventilator Name
]],"")</f>
        <v>0</v>
      </c>
      <c r="D83" s="139">
        <f>IFERROR(Table8[[#This Row],[No. of Openings ]],"")</f>
        <v>0</v>
      </c>
      <c r="E83" s="139" t="str">
        <f>IFERROR(Table8[[#This Row],[Glass area in opening (m2)]],"")</f>
        <v/>
      </c>
      <c r="F83" s="36" t="str">
        <f>IFERROR(Table8[[#This Row],[H overhang]]/Table8[[#This Row],[V overhang]],"0")</f>
        <v>0</v>
      </c>
      <c r="G83" s="38" t="str">
        <f>IFERROR(Table8[[#This Row],[H right]]/Table8[[#This Row],[V right]],"0")</f>
        <v>0</v>
      </c>
      <c r="H83" s="38" t="str">
        <f>IFERROR((Table8[[#This Row],[H left]]/Table8[[#This Row],[V left]]),"0")</f>
        <v>0</v>
      </c>
      <c r="I83" s="253" t="str">
        <f>IFERROR(IF('General Details'!$I$2='Reference Tables 2'!$B$3,VLOOKUP('Equivalent SHGC'!$F83,'Reference Tables 2'!$D$6:$L$16,MATCH('Equivalent SHGC'!$B83,'Reference Tables 2'!$D$4:$L$4,0),TRUE),VLOOKUP($F83,'Reference Tables 2'!$D$22:$L$32,MATCH('Equivalent SHGC'!$B83,'Reference Tables 2'!$D$20:$L$20,0),TRUE)),"1")</f>
        <v>1</v>
      </c>
      <c r="J83" s="38" t="str">
        <f>IFERROR(IF('General Details'!$I$2='Reference Tables 2'!$B$3,VLOOKUP('Equivalent SHGC'!$G83,'Reference Tables 2'!$D$38:$L$48,MATCH('Equivalent SHGC'!$B83,'Reference Tables 2'!$D$36:$L$36,0),TRUE),VLOOKUP($G83,'Reference Tables 2'!$D$54:$L$64,MATCH('Equivalent SHGC'!$B83,'Reference Tables 2'!$D$52:$L$52,0),TRUE)),"1")</f>
        <v>1</v>
      </c>
      <c r="K83" s="38" t="str">
        <f>IFERROR(IF('General Details'!$I$2='Reference Tables 2'!$B$3,VLOOKUP('Equivalent SHGC'!$H83,'Reference Tables 2'!$D$70:$L$80,MATCH('Equivalent SHGC'!$B83,'Reference Tables 2'!$D$68:$L$68,0),TRUE),VLOOKUP($H83,'Reference Tables 2'!$D$86:$L$96,MATCH('Equivalent SHGC'!$B83,'Reference Tables 2'!$D$84:$L$84,0),TRUE)),"1")</f>
        <v>1</v>
      </c>
      <c r="L83" s="38">
        <f t="shared" si="3"/>
        <v>1</v>
      </c>
      <c r="M83" s="38">
        <f t="shared" si="1"/>
        <v>1</v>
      </c>
      <c r="N83" s="187">
        <f>'General Details'!$C$30*M83</f>
        <v>0.8</v>
      </c>
      <c r="P83" s="174" t="str">
        <f>IFERROR(Table8[[#This Row],[Total Glass area in opening (m2)]],"")</f>
        <v/>
      </c>
      <c r="Q83" s="175" t="str">
        <f>IFERROR(IF('General Details'!$I$2='Reference Tables '!$D$4,VLOOKUP('Equivalent SHGC'!$B83,'Reference Tables '!$B$5:$D$12,3,FALSE),VLOOKUP('Equivalent SHGC'!$B83,'Reference Tables '!$B$5:$D$12,2,FALSE)),"")</f>
        <v/>
      </c>
    </row>
    <row r="84" spans="2:17" ht="15.6" x14ac:dyDescent="0.3">
      <c r="B84" s="186">
        <f>IFERROR(Table8[[#This Row],[Orientation ]],"")</f>
        <v>0</v>
      </c>
      <c r="C84" s="139">
        <f>IFERROR(Table8[[#This Row],[Window/Door/Ventilator Name
]],"")</f>
        <v>0</v>
      </c>
      <c r="D84" s="139">
        <f>IFERROR(Table8[[#This Row],[No. of Openings ]],"")</f>
        <v>0</v>
      </c>
      <c r="E84" s="139" t="str">
        <f>IFERROR(Table8[[#This Row],[Glass area in opening (m2)]],"")</f>
        <v/>
      </c>
      <c r="F84" s="36" t="str">
        <f>IFERROR(Table8[[#This Row],[H overhang]]/Table8[[#This Row],[V overhang]],"0")</f>
        <v>0</v>
      </c>
      <c r="G84" s="38" t="str">
        <f>IFERROR(Table8[[#This Row],[H right]]/Table8[[#This Row],[V right]],"0")</f>
        <v>0</v>
      </c>
      <c r="H84" s="38" t="str">
        <f>IFERROR((Table8[[#This Row],[H left]]/Table8[[#This Row],[V left]]),"0")</f>
        <v>0</v>
      </c>
      <c r="I84" s="253" t="str">
        <f>IFERROR(IF('General Details'!$I$2='Reference Tables 2'!$B$3,VLOOKUP('Equivalent SHGC'!$F84,'Reference Tables 2'!$D$6:$L$16,MATCH('Equivalent SHGC'!$B84,'Reference Tables 2'!$D$4:$L$4,0),TRUE),VLOOKUP($F84,'Reference Tables 2'!$D$22:$L$32,MATCH('Equivalent SHGC'!$B84,'Reference Tables 2'!$D$20:$L$20,0),TRUE)),"1")</f>
        <v>1</v>
      </c>
      <c r="J84" s="38" t="str">
        <f>IFERROR(IF('General Details'!$I$2='Reference Tables 2'!$B$3,VLOOKUP('Equivalent SHGC'!$G84,'Reference Tables 2'!$D$38:$L$48,MATCH('Equivalent SHGC'!$B84,'Reference Tables 2'!$D$36:$L$36,0),TRUE),VLOOKUP($G84,'Reference Tables 2'!$D$54:$L$64,MATCH('Equivalent SHGC'!$B84,'Reference Tables 2'!$D$52:$L$52,0),TRUE)),"1")</f>
        <v>1</v>
      </c>
      <c r="K84" s="38" t="str">
        <f>IFERROR(IF('General Details'!$I$2='Reference Tables 2'!$B$3,VLOOKUP('Equivalent SHGC'!$H84,'Reference Tables 2'!$D$70:$L$80,MATCH('Equivalent SHGC'!$B84,'Reference Tables 2'!$D$68:$L$68,0),TRUE),VLOOKUP($H84,'Reference Tables 2'!$D$86:$L$96,MATCH('Equivalent SHGC'!$B84,'Reference Tables 2'!$D$84:$L$84,0),TRUE)),"1")</f>
        <v>1</v>
      </c>
      <c r="L84" s="38">
        <f t="shared" si="3"/>
        <v>1</v>
      </c>
      <c r="M84" s="38">
        <f t="shared" si="1"/>
        <v>1</v>
      </c>
      <c r="N84" s="187">
        <f>'General Details'!$C$30*M84</f>
        <v>0.8</v>
      </c>
      <c r="P84" s="174" t="str">
        <f>IFERROR(Table8[[#This Row],[Total Glass area in opening (m2)]],"")</f>
        <v/>
      </c>
      <c r="Q84" s="175" t="str">
        <f>IFERROR(IF('General Details'!$I$2='Reference Tables '!$D$4,VLOOKUP('Equivalent SHGC'!$B84,'Reference Tables '!$B$5:$D$12,3,FALSE),VLOOKUP('Equivalent SHGC'!$B84,'Reference Tables '!$B$5:$D$12,2,FALSE)),"")</f>
        <v/>
      </c>
    </row>
    <row r="85" spans="2:17" ht="15.6" x14ac:dyDescent="0.3">
      <c r="B85" s="186">
        <f>IFERROR(Table8[[#This Row],[Orientation ]],"")</f>
        <v>0</v>
      </c>
      <c r="C85" s="139">
        <f>IFERROR(Table8[[#This Row],[Window/Door/Ventilator Name
]],"")</f>
        <v>0</v>
      </c>
      <c r="D85" s="139">
        <f>IFERROR(Table8[[#This Row],[No. of Openings ]],"")</f>
        <v>0</v>
      </c>
      <c r="E85" s="139" t="str">
        <f>IFERROR(Table8[[#This Row],[Glass area in opening (m2)]],"")</f>
        <v/>
      </c>
      <c r="F85" s="36" t="str">
        <f>IFERROR(Table8[[#This Row],[H overhang]]/Table8[[#This Row],[V overhang]],"0")</f>
        <v>0</v>
      </c>
      <c r="G85" s="38" t="str">
        <f>IFERROR(Table8[[#This Row],[H right]]/Table8[[#This Row],[V right]],"0")</f>
        <v>0</v>
      </c>
      <c r="H85" s="38" t="str">
        <f>IFERROR((Table8[[#This Row],[H left]]/Table8[[#This Row],[V left]]),"0")</f>
        <v>0</v>
      </c>
      <c r="I85" s="253" t="str">
        <f>IFERROR(IF('General Details'!$I$2='Reference Tables 2'!$B$3,VLOOKUP('Equivalent SHGC'!$F85,'Reference Tables 2'!$D$6:$L$16,MATCH('Equivalent SHGC'!$B85,'Reference Tables 2'!$D$4:$L$4,0),TRUE),VLOOKUP($F85,'Reference Tables 2'!$D$22:$L$32,MATCH('Equivalent SHGC'!$B85,'Reference Tables 2'!$D$20:$L$20,0),TRUE)),"1")</f>
        <v>1</v>
      </c>
      <c r="J85" s="38" t="str">
        <f>IFERROR(IF('General Details'!$I$2='Reference Tables 2'!$B$3,VLOOKUP('Equivalent SHGC'!$G85,'Reference Tables 2'!$D$38:$L$48,MATCH('Equivalent SHGC'!$B85,'Reference Tables 2'!$D$36:$L$36,0),TRUE),VLOOKUP($G85,'Reference Tables 2'!$D$54:$L$64,MATCH('Equivalent SHGC'!$B85,'Reference Tables 2'!$D$52:$L$52,0),TRUE)),"1")</f>
        <v>1</v>
      </c>
      <c r="K85" s="38" t="str">
        <f>IFERROR(IF('General Details'!$I$2='Reference Tables 2'!$B$3,VLOOKUP('Equivalent SHGC'!$H85,'Reference Tables 2'!$D$70:$L$80,MATCH('Equivalent SHGC'!$B85,'Reference Tables 2'!$D$68:$L$68,0),TRUE),VLOOKUP($H85,'Reference Tables 2'!$D$86:$L$96,MATCH('Equivalent SHGC'!$B85,'Reference Tables 2'!$D$84:$L$84,0),TRUE)),"1")</f>
        <v>1</v>
      </c>
      <c r="L85" s="38">
        <f t="shared" si="3"/>
        <v>1</v>
      </c>
      <c r="M85" s="38">
        <f t="shared" si="1"/>
        <v>1</v>
      </c>
      <c r="N85" s="187">
        <f>'General Details'!$C$30*M85</f>
        <v>0.8</v>
      </c>
      <c r="P85" s="174" t="str">
        <f>IFERROR(Table8[[#This Row],[Total Glass area in opening (m2)]],"")</f>
        <v/>
      </c>
      <c r="Q85" s="175" t="str">
        <f>IFERROR(IF('General Details'!$I$2='Reference Tables '!$D$4,VLOOKUP('Equivalent SHGC'!$B85,'Reference Tables '!$B$5:$D$12,3,FALSE),VLOOKUP('Equivalent SHGC'!$B85,'Reference Tables '!$B$5:$D$12,2,FALSE)),"")</f>
        <v/>
      </c>
    </row>
    <row r="86" spans="2:17" ht="15.6" x14ac:dyDescent="0.3">
      <c r="B86" s="186">
        <f>IFERROR(Table8[[#This Row],[Orientation ]],"")</f>
        <v>0</v>
      </c>
      <c r="C86" s="139">
        <f>IFERROR(Table8[[#This Row],[Window/Door/Ventilator Name
]],"")</f>
        <v>0</v>
      </c>
      <c r="D86" s="139">
        <f>IFERROR(Table8[[#This Row],[No. of Openings ]],"")</f>
        <v>0</v>
      </c>
      <c r="E86" s="139" t="str">
        <f>IFERROR(Table8[[#This Row],[Glass area in opening (m2)]],"")</f>
        <v/>
      </c>
      <c r="F86" s="36" t="str">
        <f>IFERROR(Table8[[#This Row],[H overhang]]/Table8[[#This Row],[V overhang]],"0")</f>
        <v>0</v>
      </c>
      <c r="G86" s="38" t="str">
        <f>IFERROR(Table8[[#This Row],[H right]]/Table8[[#This Row],[V right]],"0")</f>
        <v>0</v>
      </c>
      <c r="H86" s="38" t="str">
        <f>IFERROR((Table8[[#This Row],[H left]]/Table8[[#This Row],[V left]]),"0")</f>
        <v>0</v>
      </c>
      <c r="I86" s="253" t="str">
        <f>IFERROR(IF('General Details'!$I$2='Reference Tables 2'!$B$3,VLOOKUP('Equivalent SHGC'!$F86,'Reference Tables 2'!$D$6:$L$16,MATCH('Equivalent SHGC'!$B86,'Reference Tables 2'!$D$4:$L$4,0),TRUE),VLOOKUP($F86,'Reference Tables 2'!$D$22:$L$32,MATCH('Equivalent SHGC'!$B86,'Reference Tables 2'!$D$20:$L$20,0),TRUE)),"1")</f>
        <v>1</v>
      </c>
      <c r="J86" s="38" t="str">
        <f>IFERROR(IF('General Details'!$I$2='Reference Tables 2'!$B$3,VLOOKUP('Equivalent SHGC'!$G86,'Reference Tables 2'!$D$38:$L$48,MATCH('Equivalent SHGC'!$B86,'Reference Tables 2'!$D$36:$L$36,0),TRUE),VLOOKUP($G86,'Reference Tables 2'!$D$54:$L$64,MATCH('Equivalent SHGC'!$B86,'Reference Tables 2'!$D$52:$L$52,0),TRUE)),"1")</f>
        <v>1</v>
      </c>
      <c r="K86" s="38" t="str">
        <f>IFERROR(IF('General Details'!$I$2='Reference Tables 2'!$B$3,VLOOKUP('Equivalent SHGC'!$H86,'Reference Tables 2'!$D$70:$L$80,MATCH('Equivalent SHGC'!$B86,'Reference Tables 2'!$D$68:$L$68,0),TRUE),VLOOKUP($H86,'Reference Tables 2'!$D$86:$L$96,MATCH('Equivalent SHGC'!$B86,'Reference Tables 2'!$D$84:$L$84,0),TRUE)),"1")</f>
        <v>1</v>
      </c>
      <c r="L86" s="38">
        <f t="shared" si="3"/>
        <v>1</v>
      </c>
      <c r="M86" s="38">
        <f t="shared" si="1"/>
        <v>1</v>
      </c>
      <c r="N86" s="187">
        <f>'General Details'!$C$30*M86</f>
        <v>0.8</v>
      </c>
      <c r="P86" s="174" t="str">
        <f>IFERROR(Table8[[#This Row],[Total Glass area in opening (m2)]],"")</f>
        <v/>
      </c>
      <c r="Q86" s="175" t="str">
        <f>IFERROR(IF('General Details'!$I$2='Reference Tables '!$D$4,VLOOKUP('Equivalent SHGC'!$B86,'Reference Tables '!$B$5:$D$12,3,FALSE),VLOOKUP('Equivalent SHGC'!$B86,'Reference Tables '!$B$5:$D$12,2,FALSE)),"")</f>
        <v/>
      </c>
    </row>
    <row r="87" spans="2:17" ht="15.6" x14ac:dyDescent="0.3">
      <c r="B87" s="186">
        <f>IFERROR(Table8[[#This Row],[Orientation ]],"")</f>
        <v>0</v>
      </c>
      <c r="C87" s="139">
        <f>IFERROR(Table8[[#This Row],[Window/Door/Ventilator Name
]],"")</f>
        <v>0</v>
      </c>
      <c r="D87" s="139">
        <f>IFERROR(Table8[[#This Row],[No. of Openings ]],"")</f>
        <v>0</v>
      </c>
      <c r="E87" s="139" t="str">
        <f>IFERROR(Table8[[#This Row],[Glass area in opening (m2)]],"")</f>
        <v/>
      </c>
      <c r="F87" s="36" t="str">
        <f>IFERROR(Table8[[#This Row],[H overhang]]/Table8[[#This Row],[V overhang]],"0")</f>
        <v>0</v>
      </c>
      <c r="G87" s="38" t="str">
        <f>IFERROR(Table8[[#This Row],[H right]]/Table8[[#This Row],[V right]],"0")</f>
        <v>0</v>
      </c>
      <c r="H87" s="38" t="str">
        <f>IFERROR((Table8[[#This Row],[H left]]/Table8[[#This Row],[V left]]),"0")</f>
        <v>0</v>
      </c>
      <c r="I87" s="253" t="str">
        <f>IFERROR(IF('General Details'!$I$2='Reference Tables 2'!$B$3,VLOOKUP('Equivalent SHGC'!$F87,'Reference Tables 2'!$D$6:$L$16,MATCH('Equivalent SHGC'!$B87,'Reference Tables 2'!$D$4:$L$4,0),TRUE),VLOOKUP($F87,'Reference Tables 2'!$D$22:$L$32,MATCH('Equivalent SHGC'!$B87,'Reference Tables 2'!$D$20:$L$20,0),TRUE)),"1")</f>
        <v>1</v>
      </c>
      <c r="J87" s="38" t="str">
        <f>IFERROR(IF('General Details'!$I$2='Reference Tables 2'!$B$3,VLOOKUP('Equivalent SHGC'!$G87,'Reference Tables 2'!$D$38:$L$48,MATCH('Equivalent SHGC'!$B87,'Reference Tables 2'!$D$36:$L$36,0),TRUE),VLOOKUP($G87,'Reference Tables 2'!$D$54:$L$64,MATCH('Equivalent SHGC'!$B87,'Reference Tables 2'!$D$52:$L$52,0),TRUE)),"1")</f>
        <v>1</v>
      </c>
      <c r="K87" s="38" t="str">
        <f>IFERROR(IF('General Details'!$I$2='Reference Tables 2'!$B$3,VLOOKUP('Equivalent SHGC'!$H87,'Reference Tables 2'!$D$70:$L$80,MATCH('Equivalent SHGC'!$B87,'Reference Tables 2'!$D$68:$L$68,0),TRUE),VLOOKUP($H87,'Reference Tables 2'!$D$86:$L$96,MATCH('Equivalent SHGC'!$B87,'Reference Tables 2'!$D$84:$L$84,0),TRUE)),"1")</f>
        <v>1</v>
      </c>
      <c r="L87" s="38">
        <f t="shared" si="3"/>
        <v>1</v>
      </c>
      <c r="M87" s="38">
        <f t="shared" si="1"/>
        <v>1</v>
      </c>
      <c r="N87" s="187">
        <f>'General Details'!$C$30*M87</f>
        <v>0.8</v>
      </c>
      <c r="P87" s="174" t="str">
        <f>IFERROR(Table8[[#This Row],[Total Glass area in opening (m2)]],"")</f>
        <v/>
      </c>
      <c r="Q87" s="175" t="str">
        <f>IFERROR(IF('General Details'!$I$2='Reference Tables '!$D$4,VLOOKUP('Equivalent SHGC'!$B87,'Reference Tables '!$B$5:$D$12,3,FALSE),VLOOKUP('Equivalent SHGC'!$B87,'Reference Tables '!$B$5:$D$12,2,FALSE)),"")</f>
        <v/>
      </c>
    </row>
    <row r="88" spans="2:17" ht="15.6" x14ac:dyDescent="0.3">
      <c r="B88" s="186">
        <f>IFERROR(Table8[[#This Row],[Orientation ]],"")</f>
        <v>0</v>
      </c>
      <c r="C88" s="139">
        <f>IFERROR(Table8[[#This Row],[Window/Door/Ventilator Name
]],"")</f>
        <v>0</v>
      </c>
      <c r="D88" s="139">
        <f>IFERROR(Table8[[#This Row],[No. of Openings ]],"")</f>
        <v>0</v>
      </c>
      <c r="E88" s="139" t="str">
        <f>IFERROR(Table8[[#This Row],[Glass area in opening (m2)]],"")</f>
        <v/>
      </c>
      <c r="F88" s="36" t="str">
        <f>IFERROR(Table8[[#This Row],[H overhang]]/Table8[[#This Row],[V overhang]],"0")</f>
        <v>0</v>
      </c>
      <c r="G88" s="38" t="str">
        <f>IFERROR(Table8[[#This Row],[H right]]/Table8[[#This Row],[V right]],"0")</f>
        <v>0</v>
      </c>
      <c r="H88" s="38" t="str">
        <f>IFERROR((Table8[[#This Row],[H left]]/Table8[[#This Row],[V left]]),"0")</f>
        <v>0</v>
      </c>
      <c r="I88" s="253" t="str">
        <f>IFERROR(IF('General Details'!$I$2='Reference Tables 2'!$B$3,VLOOKUP('Equivalent SHGC'!$F88,'Reference Tables 2'!$D$6:$L$16,MATCH('Equivalent SHGC'!$B88,'Reference Tables 2'!$D$4:$L$4,0),TRUE),VLOOKUP($F88,'Reference Tables 2'!$D$22:$L$32,MATCH('Equivalent SHGC'!$B88,'Reference Tables 2'!$D$20:$L$20,0),TRUE)),"1")</f>
        <v>1</v>
      </c>
      <c r="J88" s="38" t="str">
        <f>IFERROR(IF('General Details'!$I$2='Reference Tables 2'!$B$3,VLOOKUP('Equivalent SHGC'!$G88,'Reference Tables 2'!$D$38:$L$48,MATCH('Equivalent SHGC'!$B88,'Reference Tables 2'!$D$36:$L$36,0),TRUE),VLOOKUP($G88,'Reference Tables 2'!$D$54:$L$64,MATCH('Equivalent SHGC'!$B88,'Reference Tables 2'!$D$52:$L$52,0),TRUE)),"1")</f>
        <v>1</v>
      </c>
      <c r="K88" s="38" t="str">
        <f>IFERROR(IF('General Details'!$I$2='Reference Tables 2'!$B$3,VLOOKUP('Equivalent SHGC'!$H88,'Reference Tables 2'!$D$70:$L$80,MATCH('Equivalent SHGC'!$B88,'Reference Tables 2'!$D$68:$L$68,0),TRUE),VLOOKUP($H88,'Reference Tables 2'!$D$86:$L$96,MATCH('Equivalent SHGC'!$B88,'Reference Tables 2'!$D$84:$L$84,0),TRUE)),"1")</f>
        <v>1</v>
      </c>
      <c r="L88" s="38">
        <f t="shared" si="3"/>
        <v>1</v>
      </c>
      <c r="M88" s="38">
        <f t="shared" si="1"/>
        <v>1</v>
      </c>
      <c r="N88" s="187">
        <f>'General Details'!$C$30*M88</f>
        <v>0.8</v>
      </c>
      <c r="P88" s="174" t="str">
        <f>IFERROR(Table8[[#This Row],[Total Glass area in opening (m2)]],"")</f>
        <v/>
      </c>
      <c r="Q88" s="175" t="str">
        <f>IFERROR(IF('General Details'!$I$2='Reference Tables '!$D$4,VLOOKUP('Equivalent SHGC'!$B88,'Reference Tables '!$B$5:$D$12,3,FALSE),VLOOKUP('Equivalent SHGC'!$B88,'Reference Tables '!$B$5:$D$12,2,FALSE)),"")</f>
        <v/>
      </c>
    </row>
    <row r="89" spans="2:17" ht="15.6" x14ac:dyDescent="0.3">
      <c r="B89" s="186">
        <f>IFERROR(Table8[[#This Row],[Orientation ]],"")</f>
        <v>0</v>
      </c>
      <c r="C89" s="139">
        <f>IFERROR(Table8[[#This Row],[Window/Door/Ventilator Name
]],"")</f>
        <v>0</v>
      </c>
      <c r="D89" s="139">
        <f>IFERROR(Table8[[#This Row],[No. of Openings ]],"")</f>
        <v>0</v>
      </c>
      <c r="E89" s="139" t="str">
        <f>IFERROR(Table8[[#This Row],[Glass area in opening (m2)]],"")</f>
        <v/>
      </c>
      <c r="F89" s="36" t="str">
        <f>IFERROR(Table8[[#This Row],[H overhang]]/Table8[[#This Row],[V overhang]],"0")</f>
        <v>0</v>
      </c>
      <c r="G89" s="38" t="str">
        <f>IFERROR(Table8[[#This Row],[H right]]/Table8[[#This Row],[V right]],"0")</f>
        <v>0</v>
      </c>
      <c r="H89" s="38" t="str">
        <f>IFERROR((Table8[[#This Row],[H left]]/Table8[[#This Row],[V left]]),"0")</f>
        <v>0</v>
      </c>
      <c r="I89" s="253" t="str">
        <f>IFERROR(IF('General Details'!$I$2='Reference Tables 2'!$B$3,VLOOKUP('Equivalent SHGC'!$F89,'Reference Tables 2'!$D$6:$L$16,MATCH('Equivalent SHGC'!$B89,'Reference Tables 2'!$D$4:$L$4,0),TRUE),VLOOKUP($F89,'Reference Tables 2'!$D$22:$L$32,MATCH('Equivalent SHGC'!$B89,'Reference Tables 2'!$D$20:$L$20,0),TRUE)),"1")</f>
        <v>1</v>
      </c>
      <c r="J89" s="38" t="str">
        <f>IFERROR(IF('General Details'!$I$2='Reference Tables 2'!$B$3,VLOOKUP('Equivalent SHGC'!$G89,'Reference Tables 2'!$D$38:$L$48,MATCH('Equivalent SHGC'!$B89,'Reference Tables 2'!$D$36:$L$36,0),TRUE),VLOOKUP($G89,'Reference Tables 2'!$D$54:$L$64,MATCH('Equivalent SHGC'!$B89,'Reference Tables 2'!$D$52:$L$52,0),TRUE)),"1")</f>
        <v>1</v>
      </c>
      <c r="K89" s="38" t="str">
        <f>IFERROR(IF('General Details'!$I$2='Reference Tables 2'!$B$3,VLOOKUP('Equivalent SHGC'!$H89,'Reference Tables 2'!$D$70:$L$80,MATCH('Equivalent SHGC'!$B89,'Reference Tables 2'!$D$68:$L$68,0),TRUE),VLOOKUP($H89,'Reference Tables 2'!$D$86:$L$96,MATCH('Equivalent SHGC'!$B89,'Reference Tables 2'!$D$84:$L$84,0),TRUE)),"1")</f>
        <v>1</v>
      </c>
      <c r="L89" s="38">
        <f t="shared" si="3"/>
        <v>1</v>
      </c>
      <c r="M89" s="38">
        <f t="shared" si="1"/>
        <v>1</v>
      </c>
      <c r="N89" s="187">
        <f>'General Details'!$C$30*M89</f>
        <v>0.8</v>
      </c>
      <c r="P89" s="174" t="str">
        <f>IFERROR(Table8[[#This Row],[Total Glass area in opening (m2)]],"")</f>
        <v/>
      </c>
      <c r="Q89" s="175" t="str">
        <f>IFERROR(IF('General Details'!$I$2='Reference Tables '!$D$4,VLOOKUP('Equivalent SHGC'!$B89,'Reference Tables '!$B$5:$D$12,3,FALSE),VLOOKUP('Equivalent SHGC'!$B89,'Reference Tables '!$B$5:$D$12,2,FALSE)),"")</f>
        <v/>
      </c>
    </row>
    <row r="90" spans="2:17" ht="15.6" x14ac:dyDescent="0.3">
      <c r="B90" s="186">
        <f>IFERROR(Table8[[#This Row],[Orientation ]],"")</f>
        <v>0</v>
      </c>
      <c r="C90" s="139">
        <f>IFERROR(Table8[[#This Row],[Window/Door/Ventilator Name
]],"")</f>
        <v>0</v>
      </c>
      <c r="D90" s="139">
        <f>IFERROR(Table8[[#This Row],[No. of Openings ]],"")</f>
        <v>0</v>
      </c>
      <c r="E90" s="139" t="str">
        <f>IFERROR(Table8[[#This Row],[Glass area in opening (m2)]],"")</f>
        <v/>
      </c>
      <c r="F90" s="36" t="str">
        <f>IFERROR(Table8[[#This Row],[H overhang]]/Table8[[#This Row],[V overhang]],"0")</f>
        <v>0</v>
      </c>
      <c r="G90" s="38" t="str">
        <f>IFERROR(Table8[[#This Row],[H right]]/Table8[[#This Row],[V right]],"0")</f>
        <v>0</v>
      </c>
      <c r="H90" s="38" t="str">
        <f>IFERROR((Table8[[#This Row],[H left]]/Table8[[#This Row],[V left]]),"0")</f>
        <v>0</v>
      </c>
      <c r="I90" s="253" t="str">
        <f>IFERROR(IF('General Details'!$I$2='Reference Tables 2'!$B$3,VLOOKUP('Equivalent SHGC'!$F90,'Reference Tables 2'!$D$6:$L$16,MATCH('Equivalent SHGC'!$B90,'Reference Tables 2'!$D$4:$L$4,0),TRUE),VLOOKUP($F90,'Reference Tables 2'!$D$22:$L$32,MATCH('Equivalent SHGC'!$B90,'Reference Tables 2'!$D$20:$L$20,0),TRUE)),"1")</f>
        <v>1</v>
      </c>
      <c r="J90" s="38" t="str">
        <f>IFERROR(IF('General Details'!$I$2='Reference Tables 2'!$B$3,VLOOKUP('Equivalent SHGC'!$G90,'Reference Tables 2'!$D$38:$L$48,MATCH('Equivalent SHGC'!$B90,'Reference Tables 2'!$D$36:$L$36,0),TRUE),VLOOKUP($G90,'Reference Tables 2'!$D$54:$L$64,MATCH('Equivalent SHGC'!$B90,'Reference Tables 2'!$D$52:$L$52,0),TRUE)),"1")</f>
        <v>1</v>
      </c>
      <c r="K90" s="38" t="str">
        <f>IFERROR(IF('General Details'!$I$2='Reference Tables 2'!$B$3,VLOOKUP('Equivalent SHGC'!$H90,'Reference Tables 2'!$D$70:$L$80,MATCH('Equivalent SHGC'!$B90,'Reference Tables 2'!$D$68:$L$68,0),TRUE),VLOOKUP($H90,'Reference Tables 2'!$D$86:$L$96,MATCH('Equivalent SHGC'!$B90,'Reference Tables 2'!$D$84:$L$84,0),TRUE)),"1")</f>
        <v>1</v>
      </c>
      <c r="L90" s="38">
        <f t="shared" si="3"/>
        <v>1</v>
      </c>
      <c r="M90" s="38">
        <f t="shared" si="1"/>
        <v>1</v>
      </c>
      <c r="N90" s="187">
        <f>'General Details'!$C$30*M90</f>
        <v>0.8</v>
      </c>
      <c r="P90" s="174" t="str">
        <f>IFERROR(Table8[[#This Row],[Total Glass area in opening (m2)]],"")</f>
        <v/>
      </c>
      <c r="Q90" s="175" t="str">
        <f>IFERROR(IF('General Details'!$I$2='Reference Tables '!$D$4,VLOOKUP('Equivalent SHGC'!$B90,'Reference Tables '!$B$5:$D$12,3,FALSE),VLOOKUP('Equivalent SHGC'!$B90,'Reference Tables '!$B$5:$D$12,2,FALSE)),"")</f>
        <v/>
      </c>
    </row>
    <row r="91" spans="2:17" ht="15.6" x14ac:dyDescent="0.3">
      <c r="B91" s="186">
        <f>IFERROR(Table8[[#This Row],[Orientation ]],"")</f>
        <v>0</v>
      </c>
      <c r="C91" s="139">
        <f>IFERROR(Table8[[#This Row],[Window/Door/Ventilator Name
]],"")</f>
        <v>0</v>
      </c>
      <c r="D91" s="139">
        <f>IFERROR(Table8[[#This Row],[No. of Openings ]],"")</f>
        <v>0</v>
      </c>
      <c r="E91" s="139" t="str">
        <f>IFERROR(Table8[[#This Row],[Glass area in opening (m2)]],"")</f>
        <v/>
      </c>
      <c r="F91" s="36" t="str">
        <f>IFERROR(Table8[[#This Row],[H overhang]]/Table8[[#This Row],[V overhang]],"0")</f>
        <v>0</v>
      </c>
      <c r="G91" s="38" t="str">
        <f>IFERROR(Table8[[#This Row],[H right]]/Table8[[#This Row],[V right]],"0")</f>
        <v>0</v>
      </c>
      <c r="H91" s="38" t="str">
        <f>IFERROR((Table8[[#This Row],[H left]]/Table8[[#This Row],[V left]]),"0")</f>
        <v>0</v>
      </c>
      <c r="I91" s="253" t="str">
        <f>IFERROR(IF('General Details'!$I$2='Reference Tables 2'!$B$3,VLOOKUP('Equivalent SHGC'!$F91,'Reference Tables 2'!$D$6:$L$16,MATCH('Equivalent SHGC'!$B91,'Reference Tables 2'!$D$4:$L$4,0),TRUE),VLOOKUP($F91,'Reference Tables 2'!$D$22:$L$32,MATCH('Equivalent SHGC'!$B91,'Reference Tables 2'!$D$20:$L$20,0),TRUE)),"1")</f>
        <v>1</v>
      </c>
      <c r="J91" s="38" t="str">
        <f>IFERROR(IF('General Details'!$I$2='Reference Tables 2'!$B$3,VLOOKUP('Equivalent SHGC'!$G91,'Reference Tables 2'!$D$38:$L$48,MATCH('Equivalent SHGC'!$B91,'Reference Tables 2'!$D$36:$L$36,0),TRUE),VLOOKUP($G91,'Reference Tables 2'!$D$54:$L$64,MATCH('Equivalent SHGC'!$B91,'Reference Tables 2'!$D$52:$L$52,0),TRUE)),"1")</f>
        <v>1</v>
      </c>
      <c r="K91" s="38" t="str">
        <f>IFERROR(IF('General Details'!$I$2='Reference Tables 2'!$B$3,VLOOKUP('Equivalent SHGC'!$H91,'Reference Tables 2'!$D$70:$L$80,MATCH('Equivalent SHGC'!$B91,'Reference Tables 2'!$D$68:$L$68,0),TRUE),VLOOKUP($H91,'Reference Tables 2'!$D$86:$L$96,MATCH('Equivalent SHGC'!$B91,'Reference Tables 2'!$D$84:$L$84,0),TRUE)),"1")</f>
        <v>1</v>
      </c>
      <c r="L91" s="38">
        <f t="shared" si="3"/>
        <v>1</v>
      </c>
      <c r="M91" s="38">
        <f t="shared" si="1"/>
        <v>1</v>
      </c>
      <c r="N91" s="187">
        <f>'General Details'!$C$30*M91</f>
        <v>0.8</v>
      </c>
      <c r="P91" s="174" t="str">
        <f>IFERROR(Table8[[#This Row],[Total Glass area in opening (m2)]],"")</f>
        <v/>
      </c>
      <c r="Q91" s="175" t="str">
        <f>IFERROR(IF('General Details'!$I$2='Reference Tables '!$D$4,VLOOKUP('Equivalent SHGC'!$B91,'Reference Tables '!$B$5:$D$12,3,FALSE),VLOOKUP('Equivalent SHGC'!$B91,'Reference Tables '!$B$5:$D$12,2,FALSE)),"")</f>
        <v/>
      </c>
    </row>
    <row r="92" spans="2:17" ht="15.6" x14ac:dyDescent="0.3">
      <c r="B92" s="186">
        <f>IFERROR(Table8[[#This Row],[Orientation ]],"")</f>
        <v>0</v>
      </c>
      <c r="C92" s="139">
        <f>IFERROR(Table8[[#This Row],[Window/Door/Ventilator Name
]],"")</f>
        <v>0</v>
      </c>
      <c r="D92" s="139">
        <f>IFERROR(Table8[[#This Row],[No. of Openings ]],"")</f>
        <v>0</v>
      </c>
      <c r="E92" s="139" t="str">
        <f>IFERROR(Table8[[#This Row],[Glass area in opening (m2)]],"")</f>
        <v/>
      </c>
      <c r="F92" s="36" t="str">
        <f>IFERROR(Table8[[#This Row],[H overhang]]/Table8[[#This Row],[V overhang]],"0")</f>
        <v>0</v>
      </c>
      <c r="G92" s="38" t="str">
        <f>IFERROR(Table8[[#This Row],[H right]]/Table8[[#This Row],[V right]],"0")</f>
        <v>0</v>
      </c>
      <c r="H92" s="38" t="str">
        <f>IFERROR((Table8[[#This Row],[H left]]/Table8[[#This Row],[V left]]),"0")</f>
        <v>0</v>
      </c>
      <c r="I92" s="253" t="str">
        <f>IFERROR(IF('General Details'!$I$2='Reference Tables 2'!$B$3,VLOOKUP('Equivalent SHGC'!$F92,'Reference Tables 2'!$D$6:$L$16,MATCH('Equivalent SHGC'!$B92,'Reference Tables 2'!$D$4:$L$4,0),TRUE),VLOOKUP($F92,'Reference Tables 2'!$D$22:$L$32,MATCH('Equivalent SHGC'!$B92,'Reference Tables 2'!$D$20:$L$20,0),TRUE)),"1")</f>
        <v>1</v>
      </c>
      <c r="J92" s="38" t="str">
        <f>IFERROR(IF('General Details'!$I$2='Reference Tables 2'!$B$3,VLOOKUP('Equivalent SHGC'!$G92,'Reference Tables 2'!$D$38:$L$48,MATCH('Equivalent SHGC'!$B92,'Reference Tables 2'!$D$36:$L$36,0),TRUE),VLOOKUP($G92,'Reference Tables 2'!$D$54:$L$64,MATCH('Equivalent SHGC'!$B92,'Reference Tables 2'!$D$52:$L$52,0),TRUE)),"1")</f>
        <v>1</v>
      </c>
      <c r="K92" s="38" t="str">
        <f>IFERROR(IF('General Details'!$I$2='Reference Tables 2'!$B$3,VLOOKUP('Equivalent SHGC'!$H92,'Reference Tables 2'!$D$70:$L$80,MATCH('Equivalent SHGC'!$B92,'Reference Tables 2'!$D$68:$L$68,0),TRUE),VLOOKUP($H92,'Reference Tables 2'!$D$86:$L$96,MATCH('Equivalent SHGC'!$B92,'Reference Tables 2'!$D$84:$L$84,0),TRUE)),"1")</f>
        <v>1</v>
      </c>
      <c r="L92" s="38">
        <f t="shared" si="3"/>
        <v>1</v>
      </c>
      <c r="M92" s="38">
        <f t="shared" si="1"/>
        <v>1</v>
      </c>
      <c r="N92" s="187">
        <f>'General Details'!$C$30*M92</f>
        <v>0.8</v>
      </c>
      <c r="P92" s="174" t="str">
        <f>IFERROR(Table8[[#This Row],[Total Glass area in opening (m2)]],"")</f>
        <v/>
      </c>
      <c r="Q92" s="175" t="str">
        <f>IFERROR(IF('General Details'!$I$2='Reference Tables '!$D$4,VLOOKUP('Equivalent SHGC'!$B92,'Reference Tables '!$B$5:$D$12,3,FALSE),VLOOKUP('Equivalent SHGC'!$B92,'Reference Tables '!$B$5:$D$12,2,FALSE)),"")</f>
        <v/>
      </c>
    </row>
    <row r="93" spans="2:17" ht="15.6" x14ac:dyDescent="0.3">
      <c r="B93" s="186">
        <f>IFERROR(Table8[[#This Row],[Orientation ]],"")</f>
        <v>0</v>
      </c>
      <c r="C93" s="139">
        <f>IFERROR(Table8[[#This Row],[Window/Door/Ventilator Name
]],"")</f>
        <v>0</v>
      </c>
      <c r="D93" s="139">
        <f>IFERROR(Table8[[#This Row],[No. of Openings ]],"")</f>
        <v>0</v>
      </c>
      <c r="E93" s="139" t="str">
        <f>IFERROR(Table8[[#This Row],[Glass area in opening (m2)]],"")</f>
        <v/>
      </c>
      <c r="F93" s="36" t="str">
        <f>IFERROR(Table8[[#This Row],[H overhang]]/Table8[[#This Row],[V overhang]],"0")</f>
        <v>0</v>
      </c>
      <c r="G93" s="38" t="str">
        <f>IFERROR(Table8[[#This Row],[H right]]/Table8[[#This Row],[V right]],"0")</f>
        <v>0</v>
      </c>
      <c r="H93" s="38" t="str">
        <f>IFERROR((Table8[[#This Row],[H left]]/Table8[[#This Row],[V left]]),"0")</f>
        <v>0</v>
      </c>
      <c r="I93" s="253" t="str">
        <f>IFERROR(IF('General Details'!$I$2='Reference Tables 2'!$B$3,VLOOKUP('Equivalent SHGC'!$F93,'Reference Tables 2'!$D$6:$L$16,MATCH('Equivalent SHGC'!$B93,'Reference Tables 2'!$D$4:$L$4,0),TRUE),VLOOKUP($F93,'Reference Tables 2'!$D$22:$L$32,MATCH('Equivalent SHGC'!$B93,'Reference Tables 2'!$D$20:$L$20,0),TRUE)),"1")</f>
        <v>1</v>
      </c>
      <c r="J93" s="38" t="str">
        <f>IFERROR(IF('General Details'!$I$2='Reference Tables 2'!$B$3,VLOOKUP('Equivalent SHGC'!$G93,'Reference Tables 2'!$D$38:$L$48,MATCH('Equivalent SHGC'!$B93,'Reference Tables 2'!$D$36:$L$36,0),TRUE),VLOOKUP($G93,'Reference Tables 2'!$D$54:$L$64,MATCH('Equivalent SHGC'!$B93,'Reference Tables 2'!$D$52:$L$52,0),TRUE)),"1")</f>
        <v>1</v>
      </c>
      <c r="K93" s="38" t="str">
        <f>IFERROR(IF('General Details'!$I$2='Reference Tables 2'!$B$3,VLOOKUP('Equivalent SHGC'!$H93,'Reference Tables 2'!$D$70:$L$80,MATCH('Equivalent SHGC'!$B93,'Reference Tables 2'!$D$68:$L$68,0),TRUE),VLOOKUP($H93,'Reference Tables 2'!$D$86:$L$96,MATCH('Equivalent SHGC'!$B93,'Reference Tables 2'!$D$84:$L$84,0),TRUE)),"1")</f>
        <v>1</v>
      </c>
      <c r="L93" s="38">
        <f t="shared" si="3"/>
        <v>1</v>
      </c>
      <c r="M93" s="38">
        <f t="shared" si="1"/>
        <v>1</v>
      </c>
      <c r="N93" s="187">
        <f>'General Details'!$C$30*M93</f>
        <v>0.8</v>
      </c>
      <c r="P93" s="174" t="str">
        <f>IFERROR(Table8[[#This Row],[Total Glass area in opening (m2)]],"")</f>
        <v/>
      </c>
      <c r="Q93" s="175" t="str">
        <f>IFERROR(IF('General Details'!$I$2='Reference Tables '!$D$4,VLOOKUP('Equivalent SHGC'!$B93,'Reference Tables '!$B$5:$D$12,3,FALSE),VLOOKUP('Equivalent SHGC'!$B93,'Reference Tables '!$B$5:$D$12,2,FALSE)),"")</f>
        <v/>
      </c>
    </row>
    <row r="94" spans="2:17" ht="15.6" x14ac:dyDescent="0.3">
      <c r="B94" s="186">
        <f>IFERROR(Table8[[#This Row],[Orientation ]],"")</f>
        <v>0</v>
      </c>
      <c r="C94" s="139">
        <f>IFERROR(Table8[[#This Row],[Window/Door/Ventilator Name
]],"")</f>
        <v>0</v>
      </c>
      <c r="D94" s="139">
        <f>IFERROR(Table8[[#This Row],[No. of Openings ]],"")</f>
        <v>0</v>
      </c>
      <c r="E94" s="139" t="str">
        <f>IFERROR(Table8[[#This Row],[Glass area in opening (m2)]],"")</f>
        <v/>
      </c>
      <c r="F94" s="36" t="str">
        <f>IFERROR(Table8[[#This Row],[H overhang]]/Table8[[#This Row],[V overhang]],"0")</f>
        <v>0</v>
      </c>
      <c r="G94" s="38" t="str">
        <f>IFERROR(Table8[[#This Row],[H right]]/Table8[[#This Row],[V right]],"0")</f>
        <v>0</v>
      </c>
      <c r="H94" s="38" t="str">
        <f>IFERROR((Table8[[#This Row],[H left]]/Table8[[#This Row],[V left]]),"0")</f>
        <v>0</v>
      </c>
      <c r="I94" s="253" t="str">
        <f>IFERROR(IF('General Details'!$I$2='Reference Tables 2'!$B$3,VLOOKUP('Equivalent SHGC'!$F94,'Reference Tables 2'!$D$6:$L$16,MATCH('Equivalent SHGC'!$B94,'Reference Tables 2'!$D$4:$L$4,0),TRUE),VLOOKUP($F94,'Reference Tables 2'!$D$22:$L$32,MATCH('Equivalent SHGC'!$B94,'Reference Tables 2'!$D$20:$L$20,0),TRUE)),"1")</f>
        <v>1</v>
      </c>
      <c r="J94" s="38" t="str">
        <f>IFERROR(IF('General Details'!$I$2='Reference Tables 2'!$B$3,VLOOKUP('Equivalent SHGC'!$G94,'Reference Tables 2'!$D$38:$L$48,MATCH('Equivalent SHGC'!$B94,'Reference Tables 2'!$D$36:$L$36,0),TRUE),VLOOKUP($G94,'Reference Tables 2'!$D$54:$L$64,MATCH('Equivalent SHGC'!$B94,'Reference Tables 2'!$D$52:$L$52,0),TRUE)),"1")</f>
        <v>1</v>
      </c>
      <c r="K94" s="38" t="str">
        <f>IFERROR(IF('General Details'!$I$2='Reference Tables 2'!$B$3,VLOOKUP('Equivalent SHGC'!$H94,'Reference Tables 2'!$D$70:$L$80,MATCH('Equivalent SHGC'!$B94,'Reference Tables 2'!$D$68:$L$68,0),TRUE),VLOOKUP($H94,'Reference Tables 2'!$D$86:$L$96,MATCH('Equivalent SHGC'!$B94,'Reference Tables 2'!$D$84:$L$84,0),TRUE)),"1")</f>
        <v>1</v>
      </c>
      <c r="L94" s="38">
        <f t="shared" si="3"/>
        <v>1</v>
      </c>
      <c r="M94" s="38">
        <f t="shared" si="1"/>
        <v>1</v>
      </c>
      <c r="N94" s="187">
        <f>'General Details'!$C$30*M94</f>
        <v>0.8</v>
      </c>
      <c r="P94" s="174" t="str">
        <f>IFERROR(Table8[[#This Row],[Total Glass area in opening (m2)]],"")</f>
        <v/>
      </c>
      <c r="Q94" s="175" t="str">
        <f>IFERROR(IF('General Details'!$I$2='Reference Tables '!$D$4,VLOOKUP('Equivalent SHGC'!$B94,'Reference Tables '!$B$5:$D$12,3,FALSE),VLOOKUP('Equivalent SHGC'!$B94,'Reference Tables '!$B$5:$D$12,2,FALSE)),"")</f>
        <v/>
      </c>
    </row>
    <row r="95" spans="2:17" ht="15.6" x14ac:dyDescent="0.3">
      <c r="B95" s="186">
        <f>IFERROR(Table8[[#This Row],[Orientation ]],"")</f>
        <v>0</v>
      </c>
      <c r="C95" s="139">
        <f>IFERROR(Table8[[#This Row],[Window/Door/Ventilator Name
]],"")</f>
        <v>0</v>
      </c>
      <c r="D95" s="139">
        <f>IFERROR(Table8[[#This Row],[No. of Openings ]],"")</f>
        <v>0</v>
      </c>
      <c r="E95" s="139" t="str">
        <f>IFERROR(Table8[[#This Row],[Glass area in opening (m2)]],"")</f>
        <v/>
      </c>
      <c r="F95" s="36" t="str">
        <f>IFERROR(Table8[[#This Row],[H overhang]]/Table8[[#This Row],[V overhang]],"0")</f>
        <v>0</v>
      </c>
      <c r="G95" s="38" t="str">
        <f>IFERROR(Table8[[#This Row],[H right]]/Table8[[#This Row],[V right]],"0")</f>
        <v>0</v>
      </c>
      <c r="H95" s="38" t="str">
        <f>IFERROR((Table8[[#This Row],[H left]]/Table8[[#This Row],[V left]]),"0")</f>
        <v>0</v>
      </c>
      <c r="I95" s="253" t="str">
        <f>IFERROR(IF('General Details'!$I$2='Reference Tables 2'!$B$3,VLOOKUP('Equivalent SHGC'!$F95,'Reference Tables 2'!$D$6:$L$16,MATCH('Equivalent SHGC'!$B95,'Reference Tables 2'!$D$4:$L$4,0),TRUE),VLOOKUP($F95,'Reference Tables 2'!$D$22:$L$32,MATCH('Equivalent SHGC'!$B95,'Reference Tables 2'!$D$20:$L$20,0),TRUE)),"1")</f>
        <v>1</v>
      </c>
      <c r="J95" s="38" t="str">
        <f>IFERROR(IF('General Details'!$I$2='Reference Tables 2'!$B$3,VLOOKUP('Equivalent SHGC'!$G95,'Reference Tables 2'!$D$38:$L$48,MATCH('Equivalent SHGC'!$B95,'Reference Tables 2'!$D$36:$L$36,0),TRUE),VLOOKUP($G95,'Reference Tables 2'!$D$54:$L$64,MATCH('Equivalent SHGC'!$B95,'Reference Tables 2'!$D$52:$L$52,0),TRUE)),"1")</f>
        <v>1</v>
      </c>
      <c r="K95" s="38" t="str">
        <f>IFERROR(IF('General Details'!$I$2='Reference Tables 2'!$B$3,VLOOKUP('Equivalent SHGC'!$H95,'Reference Tables 2'!$D$70:$L$80,MATCH('Equivalent SHGC'!$B95,'Reference Tables 2'!$D$68:$L$68,0),TRUE),VLOOKUP($H95,'Reference Tables 2'!$D$86:$L$96,MATCH('Equivalent SHGC'!$B95,'Reference Tables 2'!$D$84:$L$84,0),TRUE)),"1")</f>
        <v>1</v>
      </c>
      <c r="L95" s="38">
        <f t="shared" si="3"/>
        <v>1</v>
      </c>
      <c r="M95" s="38">
        <f t="shared" si="1"/>
        <v>1</v>
      </c>
      <c r="N95" s="187">
        <f>'General Details'!$C$30*M95</f>
        <v>0.8</v>
      </c>
      <c r="P95" s="174" t="str">
        <f>IFERROR(Table8[[#This Row],[Total Glass area in opening (m2)]],"")</f>
        <v/>
      </c>
      <c r="Q95" s="175" t="str">
        <f>IFERROR(IF('General Details'!$I$2='Reference Tables '!$D$4,VLOOKUP('Equivalent SHGC'!$B95,'Reference Tables '!$B$5:$D$12,3,FALSE),VLOOKUP('Equivalent SHGC'!$B95,'Reference Tables '!$B$5:$D$12,2,FALSE)),"")</f>
        <v/>
      </c>
    </row>
    <row r="96" spans="2:17" ht="15.6" x14ac:dyDescent="0.3">
      <c r="B96" s="186">
        <f>IFERROR(Table8[[#This Row],[Orientation ]],"")</f>
        <v>0</v>
      </c>
      <c r="C96" s="139">
        <f>IFERROR(Table8[[#This Row],[Window/Door/Ventilator Name
]],"")</f>
        <v>0</v>
      </c>
      <c r="D96" s="139">
        <f>IFERROR(Table8[[#This Row],[No. of Openings ]],"")</f>
        <v>0</v>
      </c>
      <c r="E96" s="139" t="str">
        <f>IFERROR(Table8[[#This Row],[Glass area in opening (m2)]],"")</f>
        <v/>
      </c>
      <c r="F96" s="36" t="str">
        <f>IFERROR(Table8[[#This Row],[H overhang]]/Table8[[#This Row],[V overhang]],"0")</f>
        <v>0</v>
      </c>
      <c r="G96" s="38" t="str">
        <f>IFERROR(Table8[[#This Row],[H right]]/Table8[[#This Row],[V right]],"0")</f>
        <v>0</v>
      </c>
      <c r="H96" s="38" t="str">
        <f>IFERROR((Table8[[#This Row],[H left]]/Table8[[#This Row],[V left]]),"0")</f>
        <v>0</v>
      </c>
      <c r="I96" s="253" t="str">
        <f>IFERROR(IF('General Details'!$I$2='Reference Tables 2'!$B$3,VLOOKUP('Equivalent SHGC'!$F96,'Reference Tables 2'!$D$6:$L$16,MATCH('Equivalent SHGC'!$B96,'Reference Tables 2'!$D$4:$L$4,0),TRUE),VLOOKUP($F96,'Reference Tables 2'!$D$22:$L$32,MATCH('Equivalent SHGC'!$B96,'Reference Tables 2'!$D$20:$L$20,0),TRUE)),"1")</f>
        <v>1</v>
      </c>
      <c r="J96" s="38" t="str">
        <f>IFERROR(IF('General Details'!$I$2='Reference Tables 2'!$B$3,VLOOKUP('Equivalent SHGC'!$G96,'Reference Tables 2'!$D$38:$L$48,MATCH('Equivalent SHGC'!$B96,'Reference Tables 2'!$D$36:$L$36,0),TRUE),VLOOKUP($G96,'Reference Tables 2'!$D$54:$L$64,MATCH('Equivalent SHGC'!$B96,'Reference Tables 2'!$D$52:$L$52,0),TRUE)),"1")</f>
        <v>1</v>
      </c>
      <c r="K96" s="38" t="str">
        <f>IFERROR(IF('General Details'!$I$2='Reference Tables 2'!$B$3,VLOOKUP('Equivalent SHGC'!$H96,'Reference Tables 2'!$D$70:$L$80,MATCH('Equivalent SHGC'!$B96,'Reference Tables 2'!$D$68:$L$68,0),TRUE),VLOOKUP($H96,'Reference Tables 2'!$D$86:$L$96,MATCH('Equivalent SHGC'!$B96,'Reference Tables 2'!$D$84:$L$84,0),TRUE)),"1")</f>
        <v>1</v>
      </c>
      <c r="L96" s="38">
        <f t="shared" si="3"/>
        <v>1</v>
      </c>
      <c r="M96" s="38">
        <f t="shared" si="1"/>
        <v>1</v>
      </c>
      <c r="N96" s="187">
        <f>'General Details'!$C$30*M96</f>
        <v>0.8</v>
      </c>
      <c r="P96" s="174" t="str">
        <f>IFERROR(Table8[[#This Row],[Total Glass area in opening (m2)]],"")</f>
        <v/>
      </c>
      <c r="Q96" s="175" t="str">
        <f>IFERROR(IF('General Details'!$I$2='Reference Tables '!$D$4,VLOOKUP('Equivalent SHGC'!$B96,'Reference Tables '!$B$5:$D$12,3,FALSE),VLOOKUP('Equivalent SHGC'!$B96,'Reference Tables '!$B$5:$D$12,2,FALSE)),"")</f>
        <v/>
      </c>
    </row>
    <row r="97" spans="2:17" ht="15.6" x14ac:dyDescent="0.3">
      <c r="B97" s="186">
        <f>IFERROR(Table8[[#This Row],[Orientation ]],"")</f>
        <v>0</v>
      </c>
      <c r="C97" s="139">
        <f>IFERROR(Table8[[#This Row],[Window/Door/Ventilator Name
]],"")</f>
        <v>0</v>
      </c>
      <c r="D97" s="139">
        <f>IFERROR(Table8[[#This Row],[No. of Openings ]],"")</f>
        <v>0</v>
      </c>
      <c r="E97" s="139" t="str">
        <f>IFERROR(Table8[[#This Row],[Glass area in opening (m2)]],"")</f>
        <v/>
      </c>
      <c r="F97" s="36" t="str">
        <f>IFERROR(Table8[[#This Row],[H overhang]]/Table8[[#This Row],[V overhang]],"0")</f>
        <v>0</v>
      </c>
      <c r="G97" s="38" t="str">
        <f>IFERROR(Table8[[#This Row],[H right]]/Table8[[#This Row],[V right]],"0")</f>
        <v>0</v>
      </c>
      <c r="H97" s="38" t="str">
        <f>IFERROR((Table8[[#This Row],[H left]]/Table8[[#This Row],[V left]]),"0")</f>
        <v>0</v>
      </c>
      <c r="I97" s="253" t="str">
        <f>IFERROR(IF('General Details'!$I$2='Reference Tables 2'!$B$3,VLOOKUP('Equivalent SHGC'!$F97,'Reference Tables 2'!$D$6:$L$16,MATCH('Equivalent SHGC'!$B97,'Reference Tables 2'!$D$4:$L$4,0),TRUE),VLOOKUP($F97,'Reference Tables 2'!$D$22:$L$32,MATCH('Equivalent SHGC'!$B97,'Reference Tables 2'!$D$20:$L$20,0),TRUE)),"1")</f>
        <v>1</v>
      </c>
      <c r="J97" s="38" t="str">
        <f>IFERROR(IF('General Details'!$I$2='Reference Tables 2'!$B$3,VLOOKUP('Equivalent SHGC'!$G97,'Reference Tables 2'!$D$38:$L$48,MATCH('Equivalent SHGC'!$B97,'Reference Tables 2'!$D$36:$L$36,0),TRUE),VLOOKUP($G97,'Reference Tables 2'!$D$54:$L$64,MATCH('Equivalent SHGC'!$B97,'Reference Tables 2'!$D$52:$L$52,0),TRUE)),"1")</f>
        <v>1</v>
      </c>
      <c r="K97" s="38" t="str">
        <f>IFERROR(IF('General Details'!$I$2='Reference Tables 2'!$B$3,VLOOKUP('Equivalent SHGC'!$H97,'Reference Tables 2'!$D$70:$L$80,MATCH('Equivalent SHGC'!$B97,'Reference Tables 2'!$D$68:$L$68,0),TRUE),VLOOKUP($H97,'Reference Tables 2'!$D$86:$L$96,MATCH('Equivalent SHGC'!$B97,'Reference Tables 2'!$D$84:$L$84,0),TRUE)),"1")</f>
        <v>1</v>
      </c>
      <c r="L97" s="38">
        <f t="shared" si="3"/>
        <v>1</v>
      </c>
      <c r="M97" s="38">
        <f t="shared" si="1"/>
        <v>1</v>
      </c>
      <c r="N97" s="187">
        <f>'General Details'!$C$30*M97</f>
        <v>0.8</v>
      </c>
      <c r="P97" s="174" t="str">
        <f>IFERROR(Table8[[#This Row],[Total Glass area in opening (m2)]],"")</f>
        <v/>
      </c>
      <c r="Q97" s="175" t="str">
        <f>IFERROR(IF('General Details'!$I$2='Reference Tables '!$D$4,VLOOKUP('Equivalent SHGC'!$B97,'Reference Tables '!$B$5:$D$12,3,FALSE),VLOOKUP('Equivalent SHGC'!$B97,'Reference Tables '!$B$5:$D$12,2,FALSE)),"")</f>
        <v/>
      </c>
    </row>
    <row r="98" spans="2:17" ht="15.6" x14ac:dyDescent="0.3">
      <c r="B98" s="186">
        <f>IFERROR(Table8[[#This Row],[Orientation ]],"")</f>
        <v>0</v>
      </c>
      <c r="C98" s="139">
        <f>IFERROR(Table8[[#This Row],[Window/Door/Ventilator Name
]],"")</f>
        <v>0</v>
      </c>
      <c r="D98" s="139">
        <f>IFERROR(Table8[[#This Row],[No. of Openings ]],"")</f>
        <v>0</v>
      </c>
      <c r="E98" s="139" t="str">
        <f>IFERROR(Table8[[#This Row],[Glass area in opening (m2)]],"")</f>
        <v/>
      </c>
      <c r="F98" s="36" t="str">
        <f>IFERROR(Table8[[#This Row],[H overhang]]/Table8[[#This Row],[V overhang]],"0")</f>
        <v>0</v>
      </c>
      <c r="G98" s="38" t="str">
        <f>IFERROR(Table8[[#This Row],[H right]]/Table8[[#This Row],[V right]],"0")</f>
        <v>0</v>
      </c>
      <c r="H98" s="38" t="str">
        <f>IFERROR((Table8[[#This Row],[H left]]/Table8[[#This Row],[V left]]),"0")</f>
        <v>0</v>
      </c>
      <c r="I98" s="253" t="str">
        <f>IFERROR(IF('General Details'!$I$2='Reference Tables 2'!$B$3,VLOOKUP('Equivalent SHGC'!$F98,'Reference Tables 2'!$D$6:$L$16,MATCH('Equivalent SHGC'!$B98,'Reference Tables 2'!$D$4:$L$4,0),TRUE),VLOOKUP($F98,'Reference Tables 2'!$D$22:$L$32,MATCH('Equivalent SHGC'!$B98,'Reference Tables 2'!$D$20:$L$20,0),TRUE)),"1")</f>
        <v>1</v>
      </c>
      <c r="J98" s="38" t="str">
        <f>IFERROR(IF('General Details'!$I$2='Reference Tables 2'!$B$3,VLOOKUP('Equivalent SHGC'!$G98,'Reference Tables 2'!$D$38:$L$48,MATCH('Equivalent SHGC'!$B98,'Reference Tables 2'!$D$36:$L$36,0),TRUE),VLOOKUP($G98,'Reference Tables 2'!$D$54:$L$64,MATCH('Equivalent SHGC'!$B98,'Reference Tables 2'!$D$52:$L$52,0),TRUE)),"1")</f>
        <v>1</v>
      </c>
      <c r="K98" s="38" t="str">
        <f>IFERROR(IF('General Details'!$I$2='Reference Tables 2'!$B$3,VLOOKUP('Equivalent SHGC'!$H98,'Reference Tables 2'!$D$70:$L$80,MATCH('Equivalent SHGC'!$B98,'Reference Tables 2'!$D$68:$L$68,0),TRUE),VLOOKUP($H98,'Reference Tables 2'!$D$86:$L$96,MATCH('Equivalent SHGC'!$B98,'Reference Tables 2'!$D$84:$L$84,0),TRUE)),"1")</f>
        <v>1</v>
      </c>
      <c r="L98" s="38">
        <f t="shared" si="3"/>
        <v>1</v>
      </c>
      <c r="M98" s="38">
        <f t="shared" si="1"/>
        <v>1</v>
      </c>
      <c r="N98" s="187">
        <f>'General Details'!$C$30*M98</f>
        <v>0.8</v>
      </c>
      <c r="P98" s="174" t="str">
        <f>IFERROR(Table8[[#This Row],[Total Glass area in opening (m2)]],"")</f>
        <v/>
      </c>
      <c r="Q98" s="175" t="str">
        <f>IFERROR(IF('General Details'!$I$2='Reference Tables '!$D$4,VLOOKUP('Equivalent SHGC'!$B98,'Reference Tables '!$B$5:$D$12,3,FALSE),VLOOKUP('Equivalent SHGC'!$B98,'Reference Tables '!$B$5:$D$12,2,FALSE)),"")</f>
        <v/>
      </c>
    </row>
    <row r="99" spans="2:17" ht="15.6" x14ac:dyDescent="0.3">
      <c r="B99" s="186">
        <f>IFERROR(Table8[[#This Row],[Orientation ]],"")</f>
        <v>0</v>
      </c>
      <c r="C99" s="139">
        <f>IFERROR(Table8[[#This Row],[Window/Door/Ventilator Name
]],"")</f>
        <v>0</v>
      </c>
      <c r="D99" s="139">
        <f>IFERROR(Table8[[#This Row],[No. of Openings ]],"")</f>
        <v>0</v>
      </c>
      <c r="E99" s="139" t="str">
        <f>IFERROR(Table8[[#This Row],[Glass area in opening (m2)]],"")</f>
        <v/>
      </c>
      <c r="F99" s="36" t="str">
        <f>IFERROR(Table8[[#This Row],[H overhang]]/Table8[[#This Row],[V overhang]],"0")</f>
        <v>0</v>
      </c>
      <c r="G99" s="38" t="str">
        <f>IFERROR(Table8[[#This Row],[H right]]/Table8[[#This Row],[V right]],"0")</f>
        <v>0</v>
      </c>
      <c r="H99" s="38" t="str">
        <f>IFERROR((Table8[[#This Row],[H left]]/Table8[[#This Row],[V left]]),"0")</f>
        <v>0</v>
      </c>
      <c r="I99" s="253" t="str">
        <f>IFERROR(IF('General Details'!$I$2='Reference Tables 2'!$B$3,VLOOKUP('Equivalent SHGC'!$F99,'Reference Tables 2'!$D$6:$L$16,MATCH('Equivalent SHGC'!$B99,'Reference Tables 2'!$D$4:$L$4,0),TRUE),VLOOKUP($F99,'Reference Tables 2'!$D$22:$L$32,MATCH('Equivalent SHGC'!$B99,'Reference Tables 2'!$D$20:$L$20,0),TRUE)),"1")</f>
        <v>1</v>
      </c>
      <c r="J99" s="38" t="str">
        <f>IFERROR(IF('General Details'!$I$2='Reference Tables 2'!$B$3,VLOOKUP('Equivalent SHGC'!$G99,'Reference Tables 2'!$D$38:$L$48,MATCH('Equivalent SHGC'!$B99,'Reference Tables 2'!$D$36:$L$36,0),TRUE),VLOOKUP($G99,'Reference Tables 2'!$D$54:$L$64,MATCH('Equivalent SHGC'!$B99,'Reference Tables 2'!$D$52:$L$52,0),TRUE)),"1")</f>
        <v>1</v>
      </c>
      <c r="K99" s="38" t="str">
        <f>IFERROR(IF('General Details'!$I$2='Reference Tables 2'!$B$3,VLOOKUP('Equivalent SHGC'!$H99,'Reference Tables 2'!$D$70:$L$80,MATCH('Equivalent SHGC'!$B99,'Reference Tables 2'!$D$68:$L$68,0),TRUE),VLOOKUP($H99,'Reference Tables 2'!$D$86:$L$96,MATCH('Equivalent SHGC'!$B99,'Reference Tables 2'!$D$84:$L$84,0),TRUE)),"1")</f>
        <v>1</v>
      </c>
      <c r="L99" s="38">
        <f t="shared" si="3"/>
        <v>1</v>
      </c>
      <c r="M99" s="38">
        <f t="shared" si="1"/>
        <v>1</v>
      </c>
      <c r="N99" s="187">
        <f>'General Details'!$C$30*M99</f>
        <v>0.8</v>
      </c>
      <c r="P99" s="174" t="str">
        <f>IFERROR(Table8[[#This Row],[Total Glass area in opening (m2)]],"")</f>
        <v/>
      </c>
      <c r="Q99" s="175" t="str">
        <f>IFERROR(IF('General Details'!$I$2='Reference Tables '!$D$4,VLOOKUP('Equivalent SHGC'!$B99,'Reference Tables '!$B$5:$D$12,3,FALSE),VLOOKUP('Equivalent SHGC'!$B99,'Reference Tables '!$B$5:$D$12,2,FALSE)),"")</f>
        <v/>
      </c>
    </row>
    <row r="100" spans="2:17" ht="15.6" x14ac:dyDescent="0.3">
      <c r="B100" s="186">
        <f>IFERROR(Table8[[#This Row],[Orientation ]],"")</f>
        <v>0</v>
      </c>
      <c r="C100" s="139">
        <f>IFERROR(Table8[[#This Row],[Window/Door/Ventilator Name
]],"")</f>
        <v>0</v>
      </c>
      <c r="D100" s="139">
        <f>IFERROR(Table8[[#This Row],[No. of Openings ]],"")</f>
        <v>0</v>
      </c>
      <c r="E100" s="139" t="str">
        <f>IFERROR(Table8[[#This Row],[Glass area in opening (m2)]],"")</f>
        <v/>
      </c>
      <c r="F100" s="36" t="str">
        <f>IFERROR(Table8[[#This Row],[H overhang]]/Table8[[#This Row],[V overhang]],"0")</f>
        <v>0</v>
      </c>
      <c r="G100" s="38" t="str">
        <f>IFERROR(Table8[[#This Row],[H right]]/Table8[[#This Row],[V right]],"0")</f>
        <v>0</v>
      </c>
      <c r="H100" s="38" t="str">
        <f>IFERROR((Table8[[#This Row],[H left]]/Table8[[#This Row],[V left]]),"0")</f>
        <v>0</v>
      </c>
      <c r="I100" s="253" t="str">
        <f>IFERROR(IF('General Details'!$I$2='Reference Tables 2'!$B$3,VLOOKUP('Equivalent SHGC'!$F100,'Reference Tables 2'!$D$6:$L$16,MATCH('Equivalent SHGC'!$B100,'Reference Tables 2'!$D$4:$L$4,0),TRUE),VLOOKUP($F100,'Reference Tables 2'!$D$22:$L$32,MATCH('Equivalent SHGC'!$B100,'Reference Tables 2'!$D$20:$L$20,0),TRUE)),"1")</f>
        <v>1</v>
      </c>
      <c r="J100" s="38" t="str">
        <f>IFERROR(IF('General Details'!$I$2='Reference Tables 2'!$B$3,VLOOKUP('Equivalent SHGC'!$G100,'Reference Tables 2'!$D$38:$L$48,MATCH('Equivalent SHGC'!$B100,'Reference Tables 2'!$D$36:$L$36,0),TRUE),VLOOKUP($G100,'Reference Tables 2'!$D$54:$L$64,MATCH('Equivalent SHGC'!$B100,'Reference Tables 2'!$D$52:$L$52,0),TRUE)),"1")</f>
        <v>1</v>
      </c>
      <c r="K100" s="38" t="str">
        <f>IFERROR(IF('General Details'!$I$2='Reference Tables 2'!$B$3,VLOOKUP('Equivalent SHGC'!$H100,'Reference Tables 2'!$D$70:$L$80,MATCH('Equivalent SHGC'!$B100,'Reference Tables 2'!$D$68:$L$68,0),TRUE),VLOOKUP($H100,'Reference Tables 2'!$D$86:$L$96,MATCH('Equivalent SHGC'!$B100,'Reference Tables 2'!$D$84:$L$84,0),TRUE)),"1")</f>
        <v>1</v>
      </c>
      <c r="L100" s="38">
        <f t="shared" si="3"/>
        <v>1</v>
      </c>
      <c r="M100" s="38">
        <f t="shared" si="1"/>
        <v>1</v>
      </c>
      <c r="N100" s="187">
        <f>'General Details'!$C$30*M100</f>
        <v>0.8</v>
      </c>
      <c r="P100" s="174" t="str">
        <f>IFERROR(Table8[[#This Row],[Total Glass area in opening (m2)]],"")</f>
        <v/>
      </c>
      <c r="Q100" s="175" t="str">
        <f>IFERROR(IF('General Details'!$I$2='Reference Tables '!$D$4,VLOOKUP('Equivalent SHGC'!$B100,'Reference Tables '!$B$5:$D$12,3,FALSE),VLOOKUP('Equivalent SHGC'!$B100,'Reference Tables '!$B$5:$D$12,2,FALSE)),"")</f>
        <v/>
      </c>
    </row>
    <row r="101" spans="2:17" ht="15.6" x14ac:dyDescent="0.3">
      <c r="B101" s="186">
        <f>IFERROR(Table8[[#This Row],[Orientation ]],"")</f>
        <v>0</v>
      </c>
      <c r="C101" s="139">
        <f>IFERROR(Table8[[#This Row],[Window/Door/Ventilator Name
]],"")</f>
        <v>0</v>
      </c>
      <c r="D101" s="139">
        <f>IFERROR(Table8[[#This Row],[No. of Openings ]],"")</f>
        <v>0</v>
      </c>
      <c r="E101" s="139" t="str">
        <f>IFERROR(Table8[[#This Row],[Glass area in opening (m2)]],"")</f>
        <v/>
      </c>
      <c r="F101" s="36" t="str">
        <f>IFERROR(Table8[[#This Row],[H overhang]]/Table8[[#This Row],[V overhang]],"0")</f>
        <v>0</v>
      </c>
      <c r="G101" s="38" t="str">
        <f>IFERROR(Table8[[#This Row],[H right]]/Table8[[#This Row],[V right]],"0")</f>
        <v>0</v>
      </c>
      <c r="H101" s="38" t="str">
        <f>IFERROR((Table8[[#This Row],[H left]]/Table8[[#This Row],[V left]]),"0")</f>
        <v>0</v>
      </c>
      <c r="I101" s="253" t="str">
        <f>IFERROR(IF('General Details'!$I$2='Reference Tables 2'!$B$3,VLOOKUP('Equivalent SHGC'!$F101,'Reference Tables 2'!$D$6:$L$16,MATCH('Equivalent SHGC'!$B101,'Reference Tables 2'!$D$4:$L$4,0),TRUE),VLOOKUP($F101,'Reference Tables 2'!$D$22:$L$32,MATCH('Equivalent SHGC'!$B101,'Reference Tables 2'!$D$20:$L$20,0),TRUE)),"1")</f>
        <v>1</v>
      </c>
      <c r="J101" s="38" t="str">
        <f>IFERROR(IF('General Details'!$I$2='Reference Tables 2'!$B$3,VLOOKUP('Equivalent SHGC'!$G101,'Reference Tables 2'!$D$38:$L$48,MATCH('Equivalent SHGC'!$B101,'Reference Tables 2'!$D$36:$L$36,0),TRUE),VLOOKUP($G101,'Reference Tables 2'!$D$54:$L$64,MATCH('Equivalent SHGC'!$B101,'Reference Tables 2'!$D$52:$L$52,0),TRUE)),"1")</f>
        <v>1</v>
      </c>
      <c r="K101" s="38" t="str">
        <f>IFERROR(IF('General Details'!$I$2='Reference Tables 2'!$B$3,VLOOKUP('Equivalent SHGC'!$H101,'Reference Tables 2'!$D$70:$L$80,MATCH('Equivalent SHGC'!$B101,'Reference Tables 2'!$D$68:$L$68,0),TRUE),VLOOKUP($H101,'Reference Tables 2'!$D$86:$L$96,MATCH('Equivalent SHGC'!$B101,'Reference Tables 2'!$D$84:$L$84,0),TRUE)),"1")</f>
        <v>1</v>
      </c>
      <c r="L101" s="38">
        <f t="shared" si="3"/>
        <v>1</v>
      </c>
      <c r="M101" s="38">
        <f t="shared" si="1"/>
        <v>1</v>
      </c>
      <c r="N101" s="187">
        <f>'General Details'!$C$30*M101</f>
        <v>0.8</v>
      </c>
      <c r="P101" s="174" t="str">
        <f>IFERROR(Table8[[#This Row],[Total Glass area in opening (m2)]],"")</f>
        <v/>
      </c>
      <c r="Q101" s="175" t="str">
        <f>IFERROR(IF('General Details'!$I$2='Reference Tables '!$D$4,VLOOKUP('Equivalent SHGC'!$B101,'Reference Tables '!$B$5:$D$12,3,FALSE),VLOOKUP('Equivalent SHGC'!$B101,'Reference Tables '!$B$5:$D$12,2,FALSE)),"")</f>
        <v/>
      </c>
    </row>
    <row r="102" spans="2:17" ht="15.6" x14ac:dyDescent="0.3">
      <c r="B102" s="186">
        <f>IFERROR(Table8[[#This Row],[Orientation ]],"")</f>
        <v>0</v>
      </c>
      <c r="C102" s="139">
        <f>IFERROR(Table8[[#This Row],[Window/Door/Ventilator Name
]],"")</f>
        <v>0</v>
      </c>
      <c r="D102" s="139">
        <f>IFERROR(Table8[[#This Row],[No. of Openings ]],"")</f>
        <v>0</v>
      </c>
      <c r="E102" s="139" t="str">
        <f>IFERROR(Table8[[#This Row],[Glass area in opening (m2)]],"")</f>
        <v/>
      </c>
      <c r="F102" s="36" t="str">
        <f>IFERROR(Table8[[#This Row],[H overhang]]/Table8[[#This Row],[V overhang]],"0")</f>
        <v>0</v>
      </c>
      <c r="G102" s="38" t="str">
        <f>IFERROR(Table8[[#This Row],[H right]]/Table8[[#This Row],[V right]],"0")</f>
        <v>0</v>
      </c>
      <c r="H102" s="38" t="str">
        <f>IFERROR((Table8[[#This Row],[H left]]/Table8[[#This Row],[V left]]),"0")</f>
        <v>0</v>
      </c>
      <c r="I102" s="253" t="str">
        <f>IFERROR(IF('General Details'!$I$2='Reference Tables 2'!$B$3,VLOOKUP('Equivalent SHGC'!$F102,'Reference Tables 2'!$D$6:$L$16,MATCH('Equivalent SHGC'!$B102,'Reference Tables 2'!$D$4:$L$4,0),TRUE),VLOOKUP($F102,'Reference Tables 2'!$D$22:$L$32,MATCH('Equivalent SHGC'!$B102,'Reference Tables 2'!$D$20:$L$20,0),TRUE)),"1")</f>
        <v>1</v>
      </c>
      <c r="J102" s="38" t="str">
        <f>IFERROR(IF('General Details'!$I$2='Reference Tables 2'!$B$3,VLOOKUP('Equivalent SHGC'!$G102,'Reference Tables 2'!$D$38:$L$48,MATCH('Equivalent SHGC'!$B102,'Reference Tables 2'!$D$36:$L$36,0),TRUE),VLOOKUP($G102,'Reference Tables 2'!$D$54:$L$64,MATCH('Equivalent SHGC'!$B102,'Reference Tables 2'!$D$52:$L$52,0),TRUE)),"1")</f>
        <v>1</v>
      </c>
      <c r="K102" s="38" t="str">
        <f>IFERROR(IF('General Details'!$I$2='Reference Tables 2'!$B$3,VLOOKUP('Equivalent SHGC'!$H102,'Reference Tables 2'!$D$70:$L$80,MATCH('Equivalent SHGC'!$B102,'Reference Tables 2'!$D$68:$L$68,0),TRUE),VLOOKUP($H102,'Reference Tables 2'!$D$86:$L$96,MATCH('Equivalent SHGC'!$B102,'Reference Tables 2'!$D$84:$L$84,0),TRUE)),"1")</f>
        <v>1</v>
      </c>
      <c r="L102" s="38">
        <f t="shared" si="3"/>
        <v>1</v>
      </c>
      <c r="M102" s="38">
        <f t="shared" si="1"/>
        <v>1</v>
      </c>
      <c r="N102" s="187">
        <f>'General Details'!$C$30*M102</f>
        <v>0.8</v>
      </c>
      <c r="P102" s="174" t="str">
        <f>IFERROR(Table8[[#This Row],[Total Glass area in opening (m2)]],"")</f>
        <v/>
      </c>
      <c r="Q102" s="175" t="str">
        <f>IFERROR(IF('General Details'!$I$2='Reference Tables '!$D$4,VLOOKUP('Equivalent SHGC'!$B102,'Reference Tables '!$B$5:$D$12,3,FALSE),VLOOKUP('Equivalent SHGC'!$B102,'Reference Tables '!$B$5:$D$12,2,FALSE)),"")</f>
        <v/>
      </c>
    </row>
    <row r="103" spans="2:17" ht="15.6" x14ac:dyDescent="0.3">
      <c r="B103" s="186">
        <f>IFERROR(Table8[[#This Row],[Orientation ]],"")</f>
        <v>0</v>
      </c>
      <c r="C103" s="139">
        <f>IFERROR(Table8[[#This Row],[Window/Door/Ventilator Name
]],"")</f>
        <v>0</v>
      </c>
      <c r="D103" s="139">
        <f>IFERROR(Table8[[#This Row],[No. of Openings ]],"")</f>
        <v>0</v>
      </c>
      <c r="E103" s="139" t="str">
        <f>IFERROR(Table8[[#This Row],[Glass area in opening (m2)]],"")</f>
        <v/>
      </c>
      <c r="F103" s="36" t="str">
        <f>IFERROR(Table8[[#This Row],[H overhang]]/Table8[[#This Row],[V overhang]],"0")</f>
        <v>0</v>
      </c>
      <c r="G103" s="38" t="str">
        <f>IFERROR(Table8[[#This Row],[H right]]/Table8[[#This Row],[V right]],"0")</f>
        <v>0</v>
      </c>
      <c r="H103" s="38" t="str">
        <f>IFERROR((Table8[[#This Row],[H left]]/Table8[[#This Row],[V left]]),"0")</f>
        <v>0</v>
      </c>
      <c r="I103" s="253" t="str">
        <f>IFERROR(IF('General Details'!$I$2='Reference Tables 2'!$B$3,VLOOKUP('Equivalent SHGC'!$F103,'Reference Tables 2'!$D$6:$L$16,MATCH('Equivalent SHGC'!$B103,'Reference Tables 2'!$D$4:$L$4,0),TRUE),VLOOKUP($F103,'Reference Tables 2'!$D$22:$L$32,MATCH('Equivalent SHGC'!$B103,'Reference Tables 2'!$D$20:$L$20,0),TRUE)),"1")</f>
        <v>1</v>
      </c>
      <c r="J103" s="38" t="str">
        <f>IFERROR(IF('General Details'!$I$2='Reference Tables 2'!$B$3,VLOOKUP('Equivalent SHGC'!$G103,'Reference Tables 2'!$D$38:$L$48,MATCH('Equivalent SHGC'!$B103,'Reference Tables 2'!$D$36:$L$36,0),TRUE),VLOOKUP($G103,'Reference Tables 2'!$D$54:$L$64,MATCH('Equivalent SHGC'!$B103,'Reference Tables 2'!$D$52:$L$52,0),TRUE)),"1")</f>
        <v>1</v>
      </c>
      <c r="K103" s="38" t="str">
        <f>IFERROR(IF('General Details'!$I$2='Reference Tables 2'!$B$3,VLOOKUP('Equivalent SHGC'!$H103,'Reference Tables 2'!$D$70:$L$80,MATCH('Equivalent SHGC'!$B103,'Reference Tables 2'!$D$68:$L$68,0),TRUE),VLOOKUP($H103,'Reference Tables 2'!$D$86:$L$96,MATCH('Equivalent SHGC'!$B103,'Reference Tables 2'!$D$84:$L$84,0),TRUE)),"1")</f>
        <v>1</v>
      </c>
      <c r="L103" s="38">
        <f t="shared" ref="L103:L113" si="4">1-((1-J103)+(1-K103))</f>
        <v>1</v>
      </c>
      <c r="M103" s="38">
        <f t="shared" si="1"/>
        <v>1</v>
      </c>
      <c r="N103" s="187">
        <f>'General Details'!$C$30*M103</f>
        <v>0.8</v>
      </c>
      <c r="P103" s="174" t="str">
        <f>IFERROR(Table8[[#This Row],[Total Glass area in opening (m2)]],"")</f>
        <v/>
      </c>
      <c r="Q103" s="175" t="str">
        <f>IFERROR(IF('General Details'!$I$2='Reference Tables '!$D$4,VLOOKUP('Equivalent SHGC'!$B103,'Reference Tables '!$B$5:$D$12,3,FALSE),VLOOKUP('Equivalent SHGC'!$B103,'Reference Tables '!$B$5:$D$12,2,FALSE)),"")</f>
        <v/>
      </c>
    </row>
    <row r="104" spans="2:17" ht="15.6" x14ac:dyDescent="0.3">
      <c r="B104" s="186">
        <f>IFERROR(Table8[[#This Row],[Orientation ]],"")</f>
        <v>0</v>
      </c>
      <c r="C104" s="139">
        <f>IFERROR(Table8[[#This Row],[Window/Door/Ventilator Name
]],"")</f>
        <v>0</v>
      </c>
      <c r="D104" s="139">
        <f>IFERROR(Table8[[#This Row],[No. of Openings ]],"")</f>
        <v>0</v>
      </c>
      <c r="E104" s="139" t="str">
        <f>IFERROR(Table8[[#This Row],[Glass area in opening (m2)]],"")</f>
        <v/>
      </c>
      <c r="F104" s="36" t="str">
        <f>IFERROR(Table8[[#This Row],[H overhang]]/Table8[[#This Row],[V overhang]],"0")</f>
        <v>0</v>
      </c>
      <c r="G104" s="38" t="str">
        <f>IFERROR(Table8[[#This Row],[H right]]/Table8[[#This Row],[V right]],"0")</f>
        <v>0</v>
      </c>
      <c r="H104" s="38" t="str">
        <f>IFERROR((Table8[[#This Row],[H left]]/Table8[[#This Row],[V left]]),"0")</f>
        <v>0</v>
      </c>
      <c r="I104" s="253" t="str">
        <f>IFERROR(IF('General Details'!$I$2='Reference Tables 2'!$B$3,VLOOKUP('Equivalent SHGC'!$F104,'Reference Tables 2'!$D$6:$L$16,MATCH('Equivalent SHGC'!$B104,'Reference Tables 2'!$D$4:$L$4,0),TRUE),VLOOKUP($F104,'Reference Tables 2'!$D$22:$L$32,MATCH('Equivalent SHGC'!$B104,'Reference Tables 2'!$D$20:$L$20,0),TRUE)),"1")</f>
        <v>1</v>
      </c>
      <c r="J104" s="38" t="str">
        <f>IFERROR(IF('General Details'!$I$2='Reference Tables 2'!$B$3,VLOOKUP('Equivalent SHGC'!$G104,'Reference Tables 2'!$D$38:$L$48,MATCH('Equivalent SHGC'!$B104,'Reference Tables 2'!$D$36:$L$36,0),TRUE),VLOOKUP($G104,'Reference Tables 2'!$D$54:$L$64,MATCH('Equivalent SHGC'!$B104,'Reference Tables 2'!$D$52:$L$52,0),TRUE)),"1")</f>
        <v>1</v>
      </c>
      <c r="K104" s="38" t="str">
        <f>IFERROR(IF('General Details'!$I$2='Reference Tables 2'!$B$3,VLOOKUP('Equivalent SHGC'!$H104,'Reference Tables 2'!$D$70:$L$80,MATCH('Equivalent SHGC'!$B104,'Reference Tables 2'!$D$68:$L$68,0),TRUE),VLOOKUP($H104,'Reference Tables 2'!$D$86:$L$96,MATCH('Equivalent SHGC'!$B104,'Reference Tables 2'!$D$84:$L$84,0),TRUE)),"1")</f>
        <v>1</v>
      </c>
      <c r="L104" s="38">
        <f t="shared" si="4"/>
        <v>1</v>
      </c>
      <c r="M104" s="38">
        <f t="shared" si="1"/>
        <v>1</v>
      </c>
      <c r="N104" s="187">
        <f>'General Details'!$C$30*M104</f>
        <v>0.8</v>
      </c>
      <c r="P104" s="174" t="str">
        <f>IFERROR(Table8[[#This Row],[Total Glass area in opening (m2)]],"")</f>
        <v/>
      </c>
      <c r="Q104" s="175" t="str">
        <f>IFERROR(IF('General Details'!$I$2='Reference Tables '!$D$4,VLOOKUP('Equivalent SHGC'!$B104,'Reference Tables '!$B$5:$D$12,3,FALSE),VLOOKUP('Equivalent SHGC'!$B104,'Reference Tables '!$B$5:$D$12,2,FALSE)),"")</f>
        <v/>
      </c>
    </row>
    <row r="105" spans="2:17" ht="15.6" x14ac:dyDescent="0.3">
      <c r="B105" s="186">
        <f>IFERROR(Table8[[#This Row],[Orientation ]],"")</f>
        <v>0</v>
      </c>
      <c r="C105" s="139">
        <f>IFERROR(Table8[[#This Row],[Window/Door/Ventilator Name
]],"")</f>
        <v>0</v>
      </c>
      <c r="D105" s="139">
        <f>IFERROR(Table8[[#This Row],[No. of Openings ]],"")</f>
        <v>0</v>
      </c>
      <c r="E105" s="139" t="str">
        <f>IFERROR(Table8[[#This Row],[Glass area in opening (m2)]],"")</f>
        <v/>
      </c>
      <c r="F105" s="36" t="str">
        <f>IFERROR(Table8[[#This Row],[H overhang]]/Table8[[#This Row],[V overhang]],"0")</f>
        <v>0</v>
      </c>
      <c r="G105" s="38" t="str">
        <f>IFERROR(Table8[[#This Row],[H right]]/Table8[[#This Row],[V right]],"0")</f>
        <v>0</v>
      </c>
      <c r="H105" s="38" t="str">
        <f>IFERROR((Table8[[#This Row],[H left]]/Table8[[#This Row],[V left]]),"0")</f>
        <v>0</v>
      </c>
      <c r="I105" s="253" t="str">
        <f>IFERROR(IF('General Details'!$I$2='Reference Tables 2'!$B$3,VLOOKUP('Equivalent SHGC'!$F105,'Reference Tables 2'!$D$6:$L$16,MATCH('Equivalent SHGC'!$B105,'Reference Tables 2'!$D$4:$L$4,0),TRUE),VLOOKUP($F105,'Reference Tables 2'!$D$22:$L$32,MATCH('Equivalent SHGC'!$B105,'Reference Tables 2'!$D$20:$L$20,0),TRUE)),"1")</f>
        <v>1</v>
      </c>
      <c r="J105" s="38" t="str">
        <f>IFERROR(IF('General Details'!$I$2='Reference Tables 2'!$B$3,VLOOKUP('Equivalent SHGC'!$G105,'Reference Tables 2'!$D$38:$L$48,MATCH('Equivalent SHGC'!$B105,'Reference Tables 2'!$D$36:$L$36,0),TRUE),VLOOKUP($G105,'Reference Tables 2'!$D$54:$L$64,MATCH('Equivalent SHGC'!$B105,'Reference Tables 2'!$D$52:$L$52,0),TRUE)),"1")</f>
        <v>1</v>
      </c>
      <c r="K105" s="38" t="str">
        <f>IFERROR(IF('General Details'!$I$2='Reference Tables 2'!$B$3,VLOOKUP('Equivalent SHGC'!$H105,'Reference Tables 2'!$D$70:$L$80,MATCH('Equivalent SHGC'!$B105,'Reference Tables 2'!$D$68:$L$68,0),TRUE),VLOOKUP($H105,'Reference Tables 2'!$D$86:$L$96,MATCH('Equivalent SHGC'!$B105,'Reference Tables 2'!$D$84:$L$84,0),TRUE)),"1")</f>
        <v>1</v>
      </c>
      <c r="L105" s="38">
        <f t="shared" si="4"/>
        <v>1</v>
      </c>
      <c r="M105" s="38">
        <f t="shared" si="1"/>
        <v>1</v>
      </c>
      <c r="N105" s="187">
        <f>'General Details'!$C$30*M105</f>
        <v>0.8</v>
      </c>
      <c r="P105" s="174" t="str">
        <f>IFERROR(Table8[[#This Row],[Total Glass area in opening (m2)]],"")</f>
        <v/>
      </c>
      <c r="Q105" s="175" t="str">
        <f>IFERROR(IF('General Details'!$I$2='Reference Tables '!$D$4,VLOOKUP('Equivalent SHGC'!$B105,'Reference Tables '!$B$5:$D$12,3,FALSE),VLOOKUP('Equivalent SHGC'!$B105,'Reference Tables '!$B$5:$D$12,2,FALSE)),"")</f>
        <v/>
      </c>
    </row>
    <row r="106" spans="2:17" ht="15.6" x14ac:dyDescent="0.3">
      <c r="B106" s="186">
        <f>IFERROR(Table8[[#This Row],[Orientation ]],"")</f>
        <v>0</v>
      </c>
      <c r="C106" s="139">
        <f>IFERROR(Table8[[#This Row],[Window/Door/Ventilator Name
]],"")</f>
        <v>0</v>
      </c>
      <c r="D106" s="139">
        <f>IFERROR(Table8[[#This Row],[No. of Openings ]],"")</f>
        <v>0</v>
      </c>
      <c r="E106" s="139" t="str">
        <f>IFERROR(Table8[[#This Row],[Glass area in opening (m2)]],"")</f>
        <v/>
      </c>
      <c r="F106" s="36" t="str">
        <f>IFERROR(Table8[[#This Row],[H overhang]]/Table8[[#This Row],[V overhang]],"0")</f>
        <v>0</v>
      </c>
      <c r="G106" s="38" t="str">
        <f>IFERROR(Table8[[#This Row],[H right]]/Table8[[#This Row],[V right]],"0")</f>
        <v>0</v>
      </c>
      <c r="H106" s="38" t="str">
        <f>IFERROR((Table8[[#This Row],[H left]]/Table8[[#This Row],[V left]]),"0")</f>
        <v>0</v>
      </c>
      <c r="I106" s="253" t="str">
        <f>IFERROR(IF('General Details'!$I$2='Reference Tables 2'!$B$3,VLOOKUP('Equivalent SHGC'!$F106,'Reference Tables 2'!$D$6:$L$16,MATCH('Equivalent SHGC'!$B106,'Reference Tables 2'!$D$4:$L$4,0),TRUE),VLOOKUP($F106,'Reference Tables 2'!$D$22:$L$32,MATCH('Equivalent SHGC'!$B106,'Reference Tables 2'!$D$20:$L$20,0),TRUE)),"1")</f>
        <v>1</v>
      </c>
      <c r="J106" s="38" t="str">
        <f>IFERROR(IF('General Details'!$I$2='Reference Tables 2'!$B$3,VLOOKUP('Equivalent SHGC'!$G106,'Reference Tables 2'!$D$38:$L$48,MATCH('Equivalent SHGC'!$B106,'Reference Tables 2'!$D$36:$L$36,0),TRUE),VLOOKUP($G106,'Reference Tables 2'!$D$54:$L$64,MATCH('Equivalent SHGC'!$B106,'Reference Tables 2'!$D$52:$L$52,0),TRUE)),"1")</f>
        <v>1</v>
      </c>
      <c r="K106" s="38" t="str">
        <f>IFERROR(IF('General Details'!$I$2='Reference Tables 2'!$B$3,VLOOKUP('Equivalent SHGC'!$H106,'Reference Tables 2'!$D$70:$L$80,MATCH('Equivalent SHGC'!$B106,'Reference Tables 2'!$D$68:$L$68,0),TRUE),VLOOKUP($H106,'Reference Tables 2'!$D$86:$L$96,MATCH('Equivalent SHGC'!$B106,'Reference Tables 2'!$D$84:$L$84,0),TRUE)),"1")</f>
        <v>1</v>
      </c>
      <c r="L106" s="38">
        <f t="shared" si="4"/>
        <v>1</v>
      </c>
      <c r="M106" s="38">
        <f t="shared" si="1"/>
        <v>1</v>
      </c>
      <c r="N106" s="187">
        <f>'General Details'!$C$30*M106</f>
        <v>0.8</v>
      </c>
      <c r="P106" s="174" t="str">
        <f>IFERROR(Table8[[#This Row],[Total Glass area in opening (m2)]],"")</f>
        <v/>
      </c>
      <c r="Q106" s="175" t="str">
        <f>IFERROR(IF('General Details'!$I$2='Reference Tables '!$D$4,VLOOKUP('Equivalent SHGC'!$B106,'Reference Tables '!$B$5:$D$12,3,FALSE),VLOOKUP('Equivalent SHGC'!$B106,'Reference Tables '!$B$5:$D$12,2,FALSE)),"")</f>
        <v/>
      </c>
    </row>
    <row r="107" spans="2:17" ht="15.6" x14ac:dyDescent="0.3">
      <c r="B107" s="186">
        <f>IFERROR(Table8[[#This Row],[Orientation ]],"")</f>
        <v>0</v>
      </c>
      <c r="C107" s="139">
        <f>IFERROR(Table8[[#This Row],[Window/Door/Ventilator Name
]],"")</f>
        <v>0</v>
      </c>
      <c r="D107" s="139">
        <f>IFERROR(Table8[[#This Row],[No. of Openings ]],"")</f>
        <v>0</v>
      </c>
      <c r="E107" s="139" t="str">
        <f>IFERROR(Table8[[#This Row],[Glass area in opening (m2)]],"")</f>
        <v/>
      </c>
      <c r="F107" s="36" t="str">
        <f>IFERROR(Table8[[#This Row],[H overhang]]/Table8[[#This Row],[V overhang]],"0")</f>
        <v>0</v>
      </c>
      <c r="G107" s="38" t="str">
        <f>IFERROR(Table8[[#This Row],[H right]]/Table8[[#This Row],[V right]],"0")</f>
        <v>0</v>
      </c>
      <c r="H107" s="38" t="str">
        <f>IFERROR((Table8[[#This Row],[H left]]/Table8[[#This Row],[V left]]),"0")</f>
        <v>0</v>
      </c>
      <c r="I107" s="253" t="str">
        <f>IFERROR(IF('General Details'!$I$2='Reference Tables 2'!$B$3,VLOOKUP('Equivalent SHGC'!$F107,'Reference Tables 2'!$D$6:$L$16,MATCH('Equivalent SHGC'!$B107,'Reference Tables 2'!$D$4:$L$4,0),TRUE),VLOOKUP($F107,'Reference Tables 2'!$D$22:$L$32,MATCH('Equivalent SHGC'!$B107,'Reference Tables 2'!$D$20:$L$20,0),TRUE)),"1")</f>
        <v>1</v>
      </c>
      <c r="J107" s="38" t="str">
        <f>IFERROR(IF('General Details'!$I$2='Reference Tables 2'!$B$3,VLOOKUP('Equivalent SHGC'!$G107,'Reference Tables 2'!$D$38:$L$48,MATCH('Equivalent SHGC'!$B107,'Reference Tables 2'!$D$36:$L$36,0),TRUE),VLOOKUP($G107,'Reference Tables 2'!$D$54:$L$64,MATCH('Equivalent SHGC'!$B107,'Reference Tables 2'!$D$52:$L$52,0),TRUE)),"1")</f>
        <v>1</v>
      </c>
      <c r="K107" s="38" t="str">
        <f>IFERROR(IF('General Details'!$I$2='Reference Tables 2'!$B$3,VLOOKUP('Equivalent SHGC'!$H107,'Reference Tables 2'!$D$70:$L$80,MATCH('Equivalent SHGC'!$B107,'Reference Tables 2'!$D$68:$L$68,0),TRUE),VLOOKUP($H107,'Reference Tables 2'!$D$86:$L$96,MATCH('Equivalent SHGC'!$B107,'Reference Tables 2'!$D$84:$L$84,0),TRUE)),"1")</f>
        <v>1</v>
      </c>
      <c r="L107" s="38">
        <f t="shared" si="4"/>
        <v>1</v>
      </c>
      <c r="M107" s="38">
        <f t="shared" si="1"/>
        <v>1</v>
      </c>
      <c r="N107" s="187">
        <f>'General Details'!$C$30*M107</f>
        <v>0.8</v>
      </c>
      <c r="P107" s="174" t="str">
        <f>IFERROR(Table8[[#This Row],[Total Glass area in opening (m2)]],"")</f>
        <v/>
      </c>
      <c r="Q107" s="175" t="str">
        <f>IFERROR(IF('General Details'!$I$2='Reference Tables '!$D$4,VLOOKUP('Equivalent SHGC'!$B107,'Reference Tables '!$B$5:$D$12,3,FALSE),VLOOKUP('Equivalent SHGC'!$B107,'Reference Tables '!$B$5:$D$12,2,FALSE)),"")</f>
        <v/>
      </c>
    </row>
    <row r="108" spans="2:17" ht="15.6" x14ac:dyDescent="0.3">
      <c r="B108" s="186">
        <f>IFERROR(Table8[[#This Row],[Orientation ]],"")</f>
        <v>0</v>
      </c>
      <c r="C108" s="139">
        <f>IFERROR(Table8[[#This Row],[Window/Door/Ventilator Name
]],"")</f>
        <v>0</v>
      </c>
      <c r="D108" s="139">
        <f>IFERROR(Table8[[#This Row],[No. of Openings ]],"")</f>
        <v>0</v>
      </c>
      <c r="E108" s="139" t="str">
        <f>IFERROR(Table8[[#This Row],[Glass area in opening (m2)]],"")</f>
        <v/>
      </c>
      <c r="F108" s="36" t="str">
        <f>IFERROR(Table8[[#This Row],[H overhang]]/Table8[[#This Row],[V overhang]],"0")</f>
        <v>0</v>
      </c>
      <c r="G108" s="38" t="str">
        <f>IFERROR(Table8[[#This Row],[H right]]/Table8[[#This Row],[V right]],"0")</f>
        <v>0</v>
      </c>
      <c r="H108" s="38" t="str">
        <f>IFERROR((Table8[[#This Row],[H left]]/Table8[[#This Row],[V left]]),"0")</f>
        <v>0</v>
      </c>
      <c r="I108" s="253" t="str">
        <f>IFERROR(IF('General Details'!$I$2='Reference Tables 2'!$B$3,VLOOKUP('Equivalent SHGC'!$F108,'Reference Tables 2'!$D$6:$L$16,MATCH('Equivalent SHGC'!$B108,'Reference Tables 2'!$D$4:$L$4,0),TRUE),VLOOKUP($F108,'Reference Tables 2'!$D$22:$L$32,MATCH('Equivalent SHGC'!$B108,'Reference Tables 2'!$D$20:$L$20,0),TRUE)),"1")</f>
        <v>1</v>
      </c>
      <c r="J108" s="38" t="str">
        <f>IFERROR(IF('General Details'!$I$2='Reference Tables 2'!$B$3,VLOOKUP('Equivalent SHGC'!$G108,'Reference Tables 2'!$D$38:$L$48,MATCH('Equivalent SHGC'!$B108,'Reference Tables 2'!$D$36:$L$36,0),TRUE),VLOOKUP($G108,'Reference Tables 2'!$D$54:$L$64,MATCH('Equivalent SHGC'!$B108,'Reference Tables 2'!$D$52:$L$52,0),TRUE)),"1")</f>
        <v>1</v>
      </c>
      <c r="K108" s="38" t="str">
        <f>IFERROR(IF('General Details'!$I$2='Reference Tables 2'!$B$3,VLOOKUP('Equivalent SHGC'!$H108,'Reference Tables 2'!$D$70:$L$80,MATCH('Equivalent SHGC'!$B108,'Reference Tables 2'!$D$68:$L$68,0),TRUE),VLOOKUP($H108,'Reference Tables 2'!$D$86:$L$96,MATCH('Equivalent SHGC'!$B108,'Reference Tables 2'!$D$84:$L$84,0),TRUE)),"1")</f>
        <v>1</v>
      </c>
      <c r="L108" s="38">
        <f t="shared" si="4"/>
        <v>1</v>
      </c>
      <c r="M108" s="38">
        <f t="shared" si="1"/>
        <v>1</v>
      </c>
      <c r="N108" s="187">
        <f>'General Details'!$C$30*M108</f>
        <v>0.8</v>
      </c>
      <c r="P108" s="174" t="str">
        <f>IFERROR(Table8[[#This Row],[Total Glass area in opening (m2)]],"")</f>
        <v/>
      </c>
      <c r="Q108" s="175" t="str">
        <f>IFERROR(IF('General Details'!$I$2='Reference Tables '!$D$4,VLOOKUP('Equivalent SHGC'!$B108,'Reference Tables '!$B$5:$D$12,3,FALSE),VLOOKUP('Equivalent SHGC'!$B108,'Reference Tables '!$B$5:$D$12,2,FALSE)),"")</f>
        <v/>
      </c>
    </row>
    <row r="109" spans="2:17" ht="15.6" x14ac:dyDescent="0.3">
      <c r="B109" s="186">
        <f>IFERROR(Table8[[#This Row],[Orientation ]],"")</f>
        <v>0</v>
      </c>
      <c r="C109" s="139">
        <f>IFERROR(Table8[[#This Row],[Window/Door/Ventilator Name
]],"")</f>
        <v>0</v>
      </c>
      <c r="D109" s="139">
        <f>IFERROR(Table8[[#This Row],[No. of Openings ]],"")</f>
        <v>0</v>
      </c>
      <c r="E109" s="139" t="str">
        <f>IFERROR(Table8[[#This Row],[Glass area in opening (m2)]],"")</f>
        <v/>
      </c>
      <c r="F109" s="36" t="str">
        <f>IFERROR(Table8[[#This Row],[H overhang]]/Table8[[#This Row],[V overhang]],"0")</f>
        <v>0</v>
      </c>
      <c r="G109" s="38" t="str">
        <f>IFERROR(Table8[[#This Row],[H right]]/Table8[[#This Row],[V right]],"0")</f>
        <v>0</v>
      </c>
      <c r="H109" s="38" t="str">
        <f>IFERROR((Table8[[#This Row],[H left]]/Table8[[#This Row],[V left]]),"0")</f>
        <v>0</v>
      </c>
      <c r="I109" s="253" t="str">
        <f>IFERROR(IF('General Details'!$I$2='Reference Tables 2'!$B$3,VLOOKUP('Equivalent SHGC'!$F109,'Reference Tables 2'!$D$6:$L$16,MATCH('Equivalent SHGC'!$B109,'Reference Tables 2'!$D$4:$L$4,0),TRUE),VLOOKUP($F109,'Reference Tables 2'!$D$22:$L$32,MATCH('Equivalent SHGC'!$B109,'Reference Tables 2'!$D$20:$L$20,0),TRUE)),"1")</f>
        <v>1</v>
      </c>
      <c r="J109" s="38" t="str">
        <f>IFERROR(IF('General Details'!$I$2='Reference Tables 2'!$B$3,VLOOKUP('Equivalent SHGC'!$G109,'Reference Tables 2'!$D$38:$L$48,MATCH('Equivalent SHGC'!$B109,'Reference Tables 2'!$D$36:$L$36,0),TRUE),VLOOKUP($G109,'Reference Tables 2'!$D$54:$L$64,MATCH('Equivalent SHGC'!$B109,'Reference Tables 2'!$D$52:$L$52,0),TRUE)),"1")</f>
        <v>1</v>
      </c>
      <c r="K109" s="38" t="str">
        <f>IFERROR(IF('General Details'!$I$2='Reference Tables 2'!$B$3,VLOOKUP('Equivalent SHGC'!$H109,'Reference Tables 2'!$D$70:$L$80,MATCH('Equivalent SHGC'!$B109,'Reference Tables 2'!$D$68:$L$68,0),TRUE),VLOOKUP($H109,'Reference Tables 2'!$D$86:$L$96,MATCH('Equivalent SHGC'!$B109,'Reference Tables 2'!$D$84:$L$84,0),TRUE)),"1")</f>
        <v>1</v>
      </c>
      <c r="L109" s="38">
        <f t="shared" si="4"/>
        <v>1</v>
      </c>
      <c r="M109" s="38">
        <f t="shared" si="1"/>
        <v>1</v>
      </c>
      <c r="N109" s="187">
        <f>'General Details'!$C$30*M109</f>
        <v>0.8</v>
      </c>
      <c r="P109" s="174" t="str">
        <f>IFERROR(Table8[[#This Row],[Total Glass area in opening (m2)]],"")</f>
        <v/>
      </c>
      <c r="Q109" s="175" t="str">
        <f>IFERROR(IF('General Details'!$I$2='Reference Tables '!$D$4,VLOOKUP('Equivalent SHGC'!$B109,'Reference Tables '!$B$5:$D$12,3,FALSE),VLOOKUP('Equivalent SHGC'!$B109,'Reference Tables '!$B$5:$D$12,2,FALSE)),"")</f>
        <v/>
      </c>
    </row>
    <row r="110" spans="2:17" ht="15.6" x14ac:dyDescent="0.3">
      <c r="B110" s="186">
        <f>IFERROR(Table8[[#This Row],[Orientation ]],"")</f>
        <v>0</v>
      </c>
      <c r="C110" s="139">
        <f>IFERROR(Table8[[#This Row],[Window/Door/Ventilator Name
]],"")</f>
        <v>0</v>
      </c>
      <c r="D110" s="139">
        <f>IFERROR(Table8[[#This Row],[No. of Openings ]],"")</f>
        <v>0</v>
      </c>
      <c r="E110" s="139" t="str">
        <f>IFERROR(Table8[[#This Row],[Glass area in opening (m2)]],"")</f>
        <v/>
      </c>
      <c r="F110" s="36" t="str">
        <f>IFERROR(Table8[[#This Row],[H overhang]]/Table8[[#This Row],[V overhang]],"0")</f>
        <v>0</v>
      </c>
      <c r="G110" s="38" t="str">
        <f>IFERROR(Table8[[#This Row],[H right]]/Table8[[#This Row],[V right]],"0")</f>
        <v>0</v>
      </c>
      <c r="H110" s="38" t="str">
        <f>IFERROR((Table8[[#This Row],[H left]]/Table8[[#This Row],[V left]]),"0")</f>
        <v>0</v>
      </c>
      <c r="I110" s="253" t="str">
        <f>IFERROR(IF('General Details'!$I$2='Reference Tables 2'!$B$3,VLOOKUP('Equivalent SHGC'!$F110,'Reference Tables 2'!$D$6:$L$16,MATCH('Equivalent SHGC'!$B110,'Reference Tables 2'!$D$4:$L$4,0),TRUE),VLOOKUP($F110,'Reference Tables 2'!$D$22:$L$32,MATCH('Equivalent SHGC'!$B110,'Reference Tables 2'!$D$20:$L$20,0),TRUE)),"1")</f>
        <v>1</v>
      </c>
      <c r="J110" s="38" t="str">
        <f>IFERROR(IF('General Details'!$I$2='Reference Tables 2'!$B$3,VLOOKUP('Equivalent SHGC'!$G110,'Reference Tables 2'!$D$38:$L$48,MATCH('Equivalent SHGC'!$B110,'Reference Tables 2'!$D$36:$L$36,0),TRUE),VLOOKUP($G110,'Reference Tables 2'!$D$54:$L$64,MATCH('Equivalent SHGC'!$B110,'Reference Tables 2'!$D$52:$L$52,0),TRUE)),"1")</f>
        <v>1</v>
      </c>
      <c r="K110" s="38" t="str">
        <f>IFERROR(IF('General Details'!$I$2='Reference Tables 2'!$B$3,VLOOKUP('Equivalent SHGC'!$H110,'Reference Tables 2'!$D$70:$L$80,MATCH('Equivalent SHGC'!$B110,'Reference Tables 2'!$D$68:$L$68,0),TRUE),VLOOKUP($H110,'Reference Tables 2'!$D$86:$L$96,MATCH('Equivalent SHGC'!$B110,'Reference Tables 2'!$D$84:$L$84,0),TRUE)),"1")</f>
        <v>1</v>
      </c>
      <c r="L110" s="38">
        <f t="shared" si="4"/>
        <v>1</v>
      </c>
      <c r="M110" s="38">
        <f t="shared" si="1"/>
        <v>1</v>
      </c>
      <c r="N110" s="187">
        <f>'General Details'!$C$30*M110</f>
        <v>0.8</v>
      </c>
      <c r="P110" s="174" t="str">
        <f>IFERROR(Table8[[#This Row],[Total Glass area in opening (m2)]],"")</f>
        <v/>
      </c>
      <c r="Q110" s="175" t="str">
        <f>IFERROR(IF('General Details'!$I$2='Reference Tables '!$D$4,VLOOKUP('Equivalent SHGC'!$B110,'Reference Tables '!$B$5:$D$12,3,FALSE),VLOOKUP('Equivalent SHGC'!$B110,'Reference Tables '!$B$5:$D$12,2,FALSE)),"")</f>
        <v/>
      </c>
    </row>
    <row r="111" spans="2:17" ht="15.6" x14ac:dyDescent="0.3">
      <c r="B111" s="186">
        <f>IFERROR(Table8[[#This Row],[Orientation ]],"")</f>
        <v>0</v>
      </c>
      <c r="C111" s="139">
        <f>IFERROR(Table8[[#This Row],[Window/Door/Ventilator Name
]],"")</f>
        <v>0</v>
      </c>
      <c r="D111" s="139">
        <f>IFERROR(Table8[[#This Row],[No. of Openings ]],"")</f>
        <v>0</v>
      </c>
      <c r="E111" s="139" t="str">
        <f>IFERROR(Table8[[#This Row],[Glass area in opening (m2)]],"")</f>
        <v/>
      </c>
      <c r="F111" s="36" t="str">
        <f>IFERROR(Table8[[#This Row],[H overhang]]/Table8[[#This Row],[V overhang]],"0")</f>
        <v>0</v>
      </c>
      <c r="G111" s="38" t="str">
        <f>IFERROR(Table8[[#This Row],[H right]]/Table8[[#This Row],[V right]],"0")</f>
        <v>0</v>
      </c>
      <c r="H111" s="38" t="str">
        <f>IFERROR((Table8[[#This Row],[H left]]/Table8[[#This Row],[V left]]),"0")</f>
        <v>0</v>
      </c>
      <c r="I111" s="253" t="str">
        <f>IFERROR(IF('General Details'!$I$2='Reference Tables 2'!$B$3,VLOOKUP('Equivalent SHGC'!$F111,'Reference Tables 2'!$D$6:$L$16,MATCH('Equivalent SHGC'!$B111,'Reference Tables 2'!$D$4:$L$4,0),TRUE),VLOOKUP($F111,'Reference Tables 2'!$D$22:$L$32,MATCH('Equivalent SHGC'!$B111,'Reference Tables 2'!$D$20:$L$20,0),TRUE)),"1")</f>
        <v>1</v>
      </c>
      <c r="J111" s="38" t="str">
        <f>IFERROR(IF('General Details'!$I$2='Reference Tables 2'!$B$3,VLOOKUP('Equivalent SHGC'!$G111,'Reference Tables 2'!$D$38:$L$48,MATCH('Equivalent SHGC'!$B111,'Reference Tables 2'!$D$36:$L$36,0),TRUE),VLOOKUP($G111,'Reference Tables 2'!$D$54:$L$64,MATCH('Equivalent SHGC'!$B111,'Reference Tables 2'!$D$52:$L$52,0),TRUE)),"1")</f>
        <v>1</v>
      </c>
      <c r="K111" s="38" t="str">
        <f>IFERROR(IF('General Details'!$I$2='Reference Tables 2'!$B$3,VLOOKUP('Equivalent SHGC'!$H111,'Reference Tables 2'!$D$70:$L$80,MATCH('Equivalent SHGC'!$B111,'Reference Tables 2'!$D$68:$L$68,0),TRUE),VLOOKUP($H111,'Reference Tables 2'!$D$86:$L$96,MATCH('Equivalent SHGC'!$B111,'Reference Tables 2'!$D$84:$L$84,0),TRUE)),"1")</f>
        <v>1</v>
      </c>
      <c r="L111" s="38">
        <f t="shared" si="4"/>
        <v>1</v>
      </c>
      <c r="M111" s="38">
        <f t="shared" si="1"/>
        <v>1</v>
      </c>
      <c r="N111" s="187">
        <f>'General Details'!$C$30*M111</f>
        <v>0.8</v>
      </c>
      <c r="P111" s="174" t="str">
        <f>IFERROR(Table8[[#This Row],[Total Glass area in opening (m2)]],"")</f>
        <v/>
      </c>
      <c r="Q111" s="175" t="str">
        <f>IFERROR(IF('General Details'!$I$2='Reference Tables '!$D$4,VLOOKUP('Equivalent SHGC'!$B111,'Reference Tables '!$B$5:$D$12,3,FALSE),VLOOKUP('Equivalent SHGC'!$B111,'Reference Tables '!$B$5:$D$12,2,FALSE)),"")</f>
        <v/>
      </c>
    </row>
    <row r="112" spans="2:17" ht="15.6" x14ac:dyDescent="0.3">
      <c r="B112" s="186">
        <f>IFERROR(Table8[[#This Row],[Orientation ]],"")</f>
        <v>0</v>
      </c>
      <c r="C112" s="139">
        <f>IFERROR(Table8[[#This Row],[Window/Door/Ventilator Name
]],"")</f>
        <v>0</v>
      </c>
      <c r="D112" s="139">
        <f>IFERROR(Table8[[#This Row],[No. of Openings ]],"")</f>
        <v>0</v>
      </c>
      <c r="E112" s="139" t="str">
        <f>IFERROR(Table8[[#This Row],[Glass area in opening (m2)]],"")</f>
        <v/>
      </c>
      <c r="F112" s="36" t="str">
        <f>IFERROR(Table8[[#This Row],[H overhang]]/Table8[[#This Row],[V overhang]],"0")</f>
        <v>0</v>
      </c>
      <c r="G112" s="38" t="str">
        <f>IFERROR(Table8[[#This Row],[H right]]/Table8[[#This Row],[V right]],"0")</f>
        <v>0</v>
      </c>
      <c r="H112" s="38" t="str">
        <f>IFERROR((Table8[[#This Row],[H left]]/Table8[[#This Row],[V left]]),"0")</f>
        <v>0</v>
      </c>
      <c r="I112" s="253" t="str">
        <f>IFERROR(IF('General Details'!$I$2='Reference Tables 2'!$B$3,VLOOKUP('Equivalent SHGC'!$F112,'Reference Tables 2'!$D$6:$L$16,MATCH('Equivalent SHGC'!$B112,'Reference Tables 2'!$D$4:$L$4,0),TRUE),VLOOKUP($F112,'Reference Tables 2'!$D$22:$L$32,MATCH('Equivalent SHGC'!$B112,'Reference Tables 2'!$D$20:$L$20,0),TRUE)),"1")</f>
        <v>1</v>
      </c>
      <c r="J112" s="38" t="str">
        <f>IFERROR(IF('General Details'!$I$2='Reference Tables 2'!$B$3,VLOOKUP('Equivalent SHGC'!$G112,'Reference Tables 2'!$D$38:$L$48,MATCH('Equivalent SHGC'!$B112,'Reference Tables 2'!$D$36:$L$36,0),TRUE),VLOOKUP($G112,'Reference Tables 2'!$D$54:$L$64,MATCH('Equivalent SHGC'!$B112,'Reference Tables 2'!$D$52:$L$52,0),TRUE)),"1")</f>
        <v>1</v>
      </c>
      <c r="K112" s="38" t="str">
        <f>IFERROR(IF('General Details'!$I$2='Reference Tables 2'!$B$3,VLOOKUP('Equivalent SHGC'!$H112,'Reference Tables 2'!$D$70:$L$80,MATCH('Equivalent SHGC'!$B112,'Reference Tables 2'!$D$68:$L$68,0),TRUE),VLOOKUP($H112,'Reference Tables 2'!$D$86:$L$96,MATCH('Equivalent SHGC'!$B112,'Reference Tables 2'!$D$84:$L$84,0),TRUE)),"1")</f>
        <v>1</v>
      </c>
      <c r="L112" s="38">
        <f t="shared" si="4"/>
        <v>1</v>
      </c>
      <c r="M112" s="38">
        <f t="shared" si="1"/>
        <v>1</v>
      </c>
      <c r="N112" s="187">
        <f>'General Details'!$C$30*M112</f>
        <v>0.8</v>
      </c>
      <c r="P112" s="174" t="str">
        <f>IFERROR(Table8[[#This Row],[Total Glass area in opening (m2)]],"")</f>
        <v/>
      </c>
      <c r="Q112" s="175" t="str">
        <f>IFERROR(IF('General Details'!$I$2='Reference Tables '!$D$4,VLOOKUP('Equivalent SHGC'!$B112,'Reference Tables '!$B$5:$D$12,3,FALSE),VLOOKUP('Equivalent SHGC'!$B112,'Reference Tables '!$B$5:$D$12,2,FALSE)),"")</f>
        <v/>
      </c>
    </row>
    <row r="113" spans="2:17" ht="15.6" x14ac:dyDescent="0.3">
      <c r="B113" s="186">
        <f>IFERROR(Table8[[#This Row],[Orientation ]],"")</f>
        <v>0</v>
      </c>
      <c r="C113" s="139">
        <f>IFERROR(Table8[[#This Row],[Window/Door/Ventilator Name
]],"")</f>
        <v>0</v>
      </c>
      <c r="D113" s="139">
        <f>IFERROR(Table8[[#This Row],[No. of Openings ]],"")</f>
        <v>0</v>
      </c>
      <c r="E113" s="139" t="str">
        <f>IFERROR(Table8[[#This Row],[Glass area in opening (m2)]],"")</f>
        <v/>
      </c>
      <c r="F113" s="36" t="str">
        <f>IFERROR(Table8[[#This Row],[H overhang]]/Table8[[#This Row],[V overhang]],"0")</f>
        <v>0</v>
      </c>
      <c r="G113" s="38" t="str">
        <f>IFERROR(Table8[[#This Row],[H right]]/Table8[[#This Row],[V right]],"0")</f>
        <v>0</v>
      </c>
      <c r="H113" s="38" t="str">
        <f>IFERROR((Table8[[#This Row],[H left]]/Table8[[#This Row],[V left]]),"0")</f>
        <v>0</v>
      </c>
      <c r="I113" s="253" t="str">
        <f>IFERROR(IF('General Details'!$I$2='Reference Tables 2'!$B$3,VLOOKUP('Equivalent SHGC'!$F113,'Reference Tables 2'!$D$6:$L$16,MATCH('Equivalent SHGC'!$B113,'Reference Tables 2'!$D$4:$L$4,0),TRUE),VLOOKUP($F113,'Reference Tables 2'!$D$22:$L$32,MATCH('Equivalent SHGC'!$B113,'Reference Tables 2'!$D$20:$L$20,0),TRUE)),"1")</f>
        <v>1</v>
      </c>
      <c r="J113" s="38" t="str">
        <f>IFERROR(IF('General Details'!$I$2='Reference Tables 2'!$B$3,VLOOKUP('Equivalent SHGC'!$G113,'Reference Tables 2'!$D$38:$L$48,MATCH('Equivalent SHGC'!$B113,'Reference Tables 2'!$D$36:$L$36,0),TRUE),VLOOKUP($G113,'Reference Tables 2'!$D$54:$L$64,MATCH('Equivalent SHGC'!$B113,'Reference Tables 2'!$D$52:$L$52,0),TRUE)),"1")</f>
        <v>1</v>
      </c>
      <c r="K113" s="38" t="str">
        <f>IFERROR(IF('General Details'!$I$2='Reference Tables 2'!$B$3,VLOOKUP('Equivalent SHGC'!$H113,'Reference Tables 2'!$D$70:$L$80,MATCH('Equivalent SHGC'!$B113,'Reference Tables 2'!$D$68:$L$68,0),TRUE),VLOOKUP($H113,'Reference Tables 2'!$D$86:$L$96,MATCH('Equivalent SHGC'!$B113,'Reference Tables 2'!$D$84:$L$84,0),TRUE)),"1")</f>
        <v>1</v>
      </c>
      <c r="L113" s="38">
        <f t="shared" si="4"/>
        <v>1</v>
      </c>
      <c r="M113" s="38">
        <f t="shared" si="1"/>
        <v>1</v>
      </c>
      <c r="N113" s="187">
        <f>'General Details'!$C$30*M113</f>
        <v>0.8</v>
      </c>
      <c r="P113" s="174" t="str">
        <f>IFERROR(Table8[[#This Row],[Total Glass area in opening (m2)]],"")</f>
        <v/>
      </c>
      <c r="Q113" s="175" t="str">
        <f>IFERROR(IF('General Details'!$I$2='Reference Tables '!$D$4,VLOOKUP('Equivalent SHGC'!$B113,'Reference Tables '!$B$5:$D$12,3,FALSE),VLOOKUP('Equivalent SHGC'!$B113,'Reference Tables '!$B$5:$D$12,2,FALSE)),"")</f>
        <v/>
      </c>
    </row>
    <row r="114" spans="2:17" ht="15.6" x14ac:dyDescent="0.3">
      <c r="B114" s="186">
        <f>IFERROR(Table8[[#This Row],[Orientation ]],"")</f>
        <v>0</v>
      </c>
      <c r="C114" s="139">
        <f>IFERROR(Table8[[#This Row],[Window/Door/Ventilator Name
]],"")</f>
        <v>0</v>
      </c>
      <c r="D114" s="139">
        <f>IFERROR(Table8[[#This Row],[No. of Openings ]],"")</f>
        <v>0</v>
      </c>
      <c r="E114" s="139" t="str">
        <f>IFERROR(Table8[[#This Row],[Glass area in opening (m2)]],"")</f>
        <v/>
      </c>
      <c r="F114" s="36" t="str">
        <f>IFERROR(Table8[[#This Row],[H overhang]]/Table8[[#This Row],[V overhang]],"0")</f>
        <v>0</v>
      </c>
      <c r="G114" s="38" t="str">
        <f>IFERROR(Table8[[#This Row],[H right]]/Table8[[#This Row],[V right]],"0")</f>
        <v>0</v>
      </c>
      <c r="H114" s="38" t="str">
        <f>IFERROR((Table8[[#This Row],[H left]]/Table8[[#This Row],[V left]]),"0")</f>
        <v>0</v>
      </c>
      <c r="I114" s="253" t="str">
        <f>IFERROR(IF('General Details'!$I$2='Reference Tables 2'!$B$3,VLOOKUP('Equivalent SHGC'!$F114,'Reference Tables 2'!$D$6:$L$16,MATCH('Equivalent SHGC'!$B114,'Reference Tables 2'!$D$4:$L$4,0),TRUE),VLOOKUP($F114,'Reference Tables 2'!$D$22:$L$32,MATCH('Equivalent SHGC'!$B114,'Reference Tables 2'!$D$20:$L$20,0),TRUE)),"1")</f>
        <v>1</v>
      </c>
      <c r="J114" s="38" t="str">
        <f>IFERROR(IF('General Details'!$I$2='Reference Tables 2'!$B$3,VLOOKUP('Equivalent SHGC'!$G114,'Reference Tables 2'!$D$38:$L$48,MATCH('Equivalent SHGC'!$B114,'Reference Tables 2'!$D$36:$L$36,0),TRUE),VLOOKUP($G114,'Reference Tables 2'!$D$54:$L$64,MATCH('Equivalent SHGC'!$B114,'Reference Tables 2'!$D$52:$L$52,0),TRUE)),"1")</f>
        <v>1</v>
      </c>
      <c r="K114" s="38" t="str">
        <f>IFERROR(IF('General Details'!$I$2='Reference Tables 2'!$B$3,VLOOKUP('Equivalent SHGC'!$H114,'Reference Tables 2'!$D$70:$L$80,MATCH('Equivalent SHGC'!$B114,'Reference Tables 2'!$D$68:$L$68,0),TRUE),VLOOKUP($H114,'Reference Tables 2'!$D$86:$L$96,MATCH('Equivalent SHGC'!$B114,'Reference Tables 2'!$D$84:$L$84,0),TRUE)),"1")</f>
        <v>1</v>
      </c>
      <c r="L114" s="38">
        <f t="shared" ref="L114:L177" si="5">1-((1-J114)+(1-K114))</f>
        <v>1</v>
      </c>
      <c r="M114" s="38">
        <f t="shared" si="1"/>
        <v>1</v>
      </c>
      <c r="N114" s="187">
        <f>'General Details'!$C$30*M114</f>
        <v>0.8</v>
      </c>
      <c r="P114" s="174" t="str">
        <f>IFERROR(Table8[[#This Row],[Total Glass area in opening (m2)]],"")</f>
        <v/>
      </c>
      <c r="Q114" s="175" t="str">
        <f>IFERROR(IF('General Details'!$I$2='Reference Tables '!$D$4,VLOOKUP('Equivalent SHGC'!$B114,'Reference Tables '!$B$5:$D$12,3,FALSE),VLOOKUP('Equivalent SHGC'!$B114,'Reference Tables '!$B$5:$D$12,2,FALSE)),"")</f>
        <v/>
      </c>
    </row>
    <row r="115" spans="2:17" ht="15.6" x14ac:dyDescent="0.3">
      <c r="B115" s="186">
        <f>IFERROR(Table8[[#This Row],[Orientation ]],"")</f>
        <v>0</v>
      </c>
      <c r="C115" s="139">
        <f>IFERROR(Table8[[#This Row],[Window/Door/Ventilator Name
]],"")</f>
        <v>0</v>
      </c>
      <c r="D115" s="139">
        <f>IFERROR(Table8[[#This Row],[No. of Openings ]],"")</f>
        <v>0</v>
      </c>
      <c r="E115" s="139" t="str">
        <f>IFERROR(Table8[[#This Row],[Glass area in opening (m2)]],"")</f>
        <v/>
      </c>
      <c r="F115" s="36" t="str">
        <f>IFERROR(Table8[[#This Row],[H overhang]]/Table8[[#This Row],[V overhang]],"0")</f>
        <v>0</v>
      </c>
      <c r="G115" s="38" t="str">
        <f>IFERROR(Table8[[#This Row],[H right]]/Table8[[#This Row],[V right]],"0")</f>
        <v>0</v>
      </c>
      <c r="H115" s="38" t="str">
        <f>IFERROR((Table8[[#This Row],[H left]]/Table8[[#This Row],[V left]]),"0")</f>
        <v>0</v>
      </c>
      <c r="I115" s="253" t="str">
        <f>IFERROR(IF('General Details'!$I$2='Reference Tables 2'!$B$3,VLOOKUP('Equivalent SHGC'!$F115,'Reference Tables 2'!$D$6:$L$16,MATCH('Equivalent SHGC'!$B115,'Reference Tables 2'!$D$4:$L$4,0),TRUE),VLOOKUP($F115,'Reference Tables 2'!$D$22:$L$32,MATCH('Equivalent SHGC'!$B115,'Reference Tables 2'!$D$20:$L$20,0),TRUE)),"1")</f>
        <v>1</v>
      </c>
      <c r="J115" s="38" t="str">
        <f>IFERROR(IF('General Details'!$I$2='Reference Tables 2'!$B$3,VLOOKUP('Equivalent SHGC'!$G115,'Reference Tables 2'!$D$38:$L$48,MATCH('Equivalent SHGC'!$B115,'Reference Tables 2'!$D$36:$L$36,0),TRUE),VLOOKUP($G115,'Reference Tables 2'!$D$54:$L$64,MATCH('Equivalent SHGC'!$B115,'Reference Tables 2'!$D$52:$L$52,0),TRUE)),"1")</f>
        <v>1</v>
      </c>
      <c r="K115" s="38" t="str">
        <f>IFERROR(IF('General Details'!$I$2='Reference Tables 2'!$B$3,VLOOKUP('Equivalent SHGC'!$H115,'Reference Tables 2'!$D$70:$L$80,MATCH('Equivalent SHGC'!$B115,'Reference Tables 2'!$D$68:$L$68,0),TRUE),VLOOKUP($H115,'Reference Tables 2'!$D$86:$L$96,MATCH('Equivalent SHGC'!$B115,'Reference Tables 2'!$D$84:$L$84,0),TRUE)),"1")</f>
        <v>1</v>
      </c>
      <c r="L115" s="38">
        <f t="shared" si="5"/>
        <v>1</v>
      </c>
      <c r="M115" s="38">
        <f t="shared" ref="M115:M178" si="6">$I115*$L115</f>
        <v>1</v>
      </c>
      <c r="N115" s="187">
        <f>'General Details'!$C$30*M115</f>
        <v>0.8</v>
      </c>
      <c r="P115" s="174" t="str">
        <f>IFERROR(Table8[[#This Row],[Total Glass area in opening (m2)]],"")</f>
        <v/>
      </c>
      <c r="Q115" s="175" t="str">
        <f>IFERROR(IF('General Details'!$I$2='Reference Tables '!$D$4,VLOOKUP('Equivalent SHGC'!$B115,'Reference Tables '!$B$5:$D$12,3,FALSE),VLOOKUP('Equivalent SHGC'!$B115,'Reference Tables '!$B$5:$D$12,2,FALSE)),"")</f>
        <v/>
      </c>
    </row>
    <row r="116" spans="2:17" ht="15.6" x14ac:dyDescent="0.3">
      <c r="B116" s="186">
        <f>IFERROR(Table8[[#This Row],[Orientation ]],"")</f>
        <v>0</v>
      </c>
      <c r="C116" s="139">
        <f>IFERROR(Table8[[#This Row],[Window/Door/Ventilator Name
]],"")</f>
        <v>0</v>
      </c>
      <c r="D116" s="139">
        <f>IFERROR(Table8[[#This Row],[No. of Openings ]],"")</f>
        <v>0</v>
      </c>
      <c r="E116" s="139" t="str">
        <f>IFERROR(Table8[[#This Row],[Glass area in opening (m2)]],"")</f>
        <v/>
      </c>
      <c r="F116" s="36" t="str">
        <f>IFERROR(Table8[[#This Row],[H overhang]]/Table8[[#This Row],[V overhang]],"0")</f>
        <v>0</v>
      </c>
      <c r="G116" s="38" t="str">
        <f>IFERROR(Table8[[#This Row],[H right]]/Table8[[#This Row],[V right]],"0")</f>
        <v>0</v>
      </c>
      <c r="H116" s="38" t="str">
        <f>IFERROR((Table8[[#This Row],[H left]]/Table8[[#This Row],[V left]]),"0")</f>
        <v>0</v>
      </c>
      <c r="I116" s="253" t="str">
        <f>IFERROR(IF('General Details'!$I$2='Reference Tables 2'!$B$3,VLOOKUP('Equivalent SHGC'!$F116,'Reference Tables 2'!$D$6:$L$16,MATCH('Equivalent SHGC'!$B116,'Reference Tables 2'!$D$4:$L$4,0),TRUE),VLOOKUP($F116,'Reference Tables 2'!$D$22:$L$32,MATCH('Equivalent SHGC'!$B116,'Reference Tables 2'!$D$20:$L$20,0),TRUE)),"1")</f>
        <v>1</v>
      </c>
      <c r="J116" s="38" t="str">
        <f>IFERROR(IF('General Details'!$I$2='Reference Tables 2'!$B$3,VLOOKUP('Equivalent SHGC'!$G116,'Reference Tables 2'!$D$38:$L$48,MATCH('Equivalent SHGC'!$B116,'Reference Tables 2'!$D$36:$L$36,0),TRUE),VLOOKUP($G116,'Reference Tables 2'!$D$54:$L$64,MATCH('Equivalent SHGC'!$B116,'Reference Tables 2'!$D$52:$L$52,0),TRUE)),"1")</f>
        <v>1</v>
      </c>
      <c r="K116" s="38" t="str">
        <f>IFERROR(IF('General Details'!$I$2='Reference Tables 2'!$B$3,VLOOKUP('Equivalent SHGC'!$H116,'Reference Tables 2'!$D$70:$L$80,MATCH('Equivalent SHGC'!$B116,'Reference Tables 2'!$D$68:$L$68,0),TRUE),VLOOKUP($H116,'Reference Tables 2'!$D$86:$L$96,MATCH('Equivalent SHGC'!$B116,'Reference Tables 2'!$D$84:$L$84,0),TRUE)),"1")</f>
        <v>1</v>
      </c>
      <c r="L116" s="38">
        <f t="shared" si="5"/>
        <v>1</v>
      </c>
      <c r="M116" s="38">
        <f t="shared" si="6"/>
        <v>1</v>
      </c>
      <c r="N116" s="187">
        <f>'General Details'!$C$30*M116</f>
        <v>0.8</v>
      </c>
      <c r="P116" s="174" t="str">
        <f>IFERROR(Table8[[#This Row],[Total Glass area in opening (m2)]],"")</f>
        <v/>
      </c>
      <c r="Q116" s="175" t="str">
        <f>IFERROR(IF('General Details'!$I$2='Reference Tables '!$D$4,VLOOKUP('Equivalent SHGC'!$B116,'Reference Tables '!$B$5:$D$12,3,FALSE),VLOOKUP('Equivalent SHGC'!$B116,'Reference Tables '!$B$5:$D$12,2,FALSE)),"")</f>
        <v/>
      </c>
    </row>
    <row r="117" spans="2:17" ht="15.6" x14ac:dyDescent="0.3">
      <c r="B117" s="186">
        <f>IFERROR(Table8[[#This Row],[Orientation ]],"")</f>
        <v>0</v>
      </c>
      <c r="C117" s="139">
        <f>IFERROR(Table8[[#This Row],[Window/Door/Ventilator Name
]],"")</f>
        <v>0</v>
      </c>
      <c r="D117" s="139">
        <f>IFERROR(Table8[[#This Row],[No. of Openings ]],"")</f>
        <v>0</v>
      </c>
      <c r="E117" s="139" t="str">
        <f>IFERROR(Table8[[#This Row],[Glass area in opening (m2)]],"")</f>
        <v/>
      </c>
      <c r="F117" s="36" t="str">
        <f>IFERROR(Table8[[#This Row],[H overhang]]/Table8[[#This Row],[V overhang]],"0")</f>
        <v>0</v>
      </c>
      <c r="G117" s="38" t="str">
        <f>IFERROR(Table8[[#This Row],[H right]]/Table8[[#This Row],[V right]],"0")</f>
        <v>0</v>
      </c>
      <c r="H117" s="38" t="str">
        <f>IFERROR((Table8[[#This Row],[H left]]/Table8[[#This Row],[V left]]),"0")</f>
        <v>0</v>
      </c>
      <c r="I117" s="253" t="str">
        <f>IFERROR(IF('General Details'!$I$2='Reference Tables 2'!$B$3,VLOOKUP('Equivalent SHGC'!$F117,'Reference Tables 2'!$D$6:$L$16,MATCH('Equivalent SHGC'!$B117,'Reference Tables 2'!$D$4:$L$4,0),TRUE),VLOOKUP($F117,'Reference Tables 2'!$D$22:$L$32,MATCH('Equivalent SHGC'!$B117,'Reference Tables 2'!$D$20:$L$20,0),TRUE)),"1")</f>
        <v>1</v>
      </c>
      <c r="J117" s="38" t="str">
        <f>IFERROR(IF('General Details'!$I$2='Reference Tables 2'!$B$3,VLOOKUP('Equivalent SHGC'!$G117,'Reference Tables 2'!$D$38:$L$48,MATCH('Equivalent SHGC'!$B117,'Reference Tables 2'!$D$36:$L$36,0),TRUE),VLOOKUP($G117,'Reference Tables 2'!$D$54:$L$64,MATCH('Equivalent SHGC'!$B117,'Reference Tables 2'!$D$52:$L$52,0),TRUE)),"1")</f>
        <v>1</v>
      </c>
      <c r="K117" s="38" t="str">
        <f>IFERROR(IF('General Details'!$I$2='Reference Tables 2'!$B$3,VLOOKUP('Equivalent SHGC'!$H117,'Reference Tables 2'!$D$70:$L$80,MATCH('Equivalent SHGC'!$B117,'Reference Tables 2'!$D$68:$L$68,0),TRUE),VLOOKUP($H117,'Reference Tables 2'!$D$86:$L$96,MATCH('Equivalent SHGC'!$B117,'Reference Tables 2'!$D$84:$L$84,0),TRUE)),"1")</f>
        <v>1</v>
      </c>
      <c r="L117" s="38">
        <f t="shared" si="5"/>
        <v>1</v>
      </c>
      <c r="M117" s="38">
        <f t="shared" si="6"/>
        <v>1</v>
      </c>
      <c r="N117" s="187">
        <f>'General Details'!$C$30*M117</f>
        <v>0.8</v>
      </c>
      <c r="P117" s="174" t="str">
        <f>IFERROR(Table8[[#This Row],[Total Glass area in opening (m2)]],"")</f>
        <v/>
      </c>
      <c r="Q117" s="175" t="str">
        <f>IFERROR(IF('General Details'!$I$2='Reference Tables '!$D$4,VLOOKUP('Equivalent SHGC'!$B117,'Reference Tables '!$B$5:$D$12,3,FALSE),VLOOKUP('Equivalent SHGC'!$B117,'Reference Tables '!$B$5:$D$12,2,FALSE)),"")</f>
        <v/>
      </c>
    </row>
    <row r="118" spans="2:17" ht="15.6" x14ac:dyDescent="0.3">
      <c r="B118" s="186">
        <f>IFERROR(Table8[[#This Row],[Orientation ]],"")</f>
        <v>0</v>
      </c>
      <c r="C118" s="139">
        <f>IFERROR(Table8[[#This Row],[Window/Door/Ventilator Name
]],"")</f>
        <v>0</v>
      </c>
      <c r="D118" s="139">
        <f>IFERROR(Table8[[#This Row],[No. of Openings ]],"")</f>
        <v>0</v>
      </c>
      <c r="E118" s="139" t="str">
        <f>IFERROR(Table8[[#This Row],[Glass area in opening (m2)]],"")</f>
        <v/>
      </c>
      <c r="F118" s="36" t="str">
        <f>IFERROR(Table8[[#This Row],[H overhang]]/Table8[[#This Row],[V overhang]],"0")</f>
        <v>0</v>
      </c>
      <c r="G118" s="38" t="str">
        <f>IFERROR(Table8[[#This Row],[H right]]/Table8[[#This Row],[V right]],"0")</f>
        <v>0</v>
      </c>
      <c r="H118" s="38" t="str">
        <f>IFERROR((Table8[[#This Row],[H left]]/Table8[[#This Row],[V left]]),"0")</f>
        <v>0</v>
      </c>
      <c r="I118" s="253" t="str">
        <f>IFERROR(IF('General Details'!$I$2='Reference Tables 2'!$B$3,VLOOKUP('Equivalent SHGC'!$F118,'Reference Tables 2'!$D$6:$L$16,MATCH('Equivalent SHGC'!$B118,'Reference Tables 2'!$D$4:$L$4,0),TRUE),VLOOKUP($F118,'Reference Tables 2'!$D$22:$L$32,MATCH('Equivalent SHGC'!$B118,'Reference Tables 2'!$D$20:$L$20,0),TRUE)),"1")</f>
        <v>1</v>
      </c>
      <c r="J118" s="38" t="str">
        <f>IFERROR(IF('General Details'!$I$2='Reference Tables 2'!$B$3,VLOOKUP('Equivalent SHGC'!$G118,'Reference Tables 2'!$D$38:$L$48,MATCH('Equivalent SHGC'!$B118,'Reference Tables 2'!$D$36:$L$36,0),TRUE),VLOOKUP($G118,'Reference Tables 2'!$D$54:$L$64,MATCH('Equivalent SHGC'!$B118,'Reference Tables 2'!$D$52:$L$52,0),TRUE)),"1")</f>
        <v>1</v>
      </c>
      <c r="K118" s="38" t="str">
        <f>IFERROR(IF('General Details'!$I$2='Reference Tables 2'!$B$3,VLOOKUP('Equivalent SHGC'!$H118,'Reference Tables 2'!$D$70:$L$80,MATCH('Equivalent SHGC'!$B118,'Reference Tables 2'!$D$68:$L$68,0),TRUE),VLOOKUP($H118,'Reference Tables 2'!$D$86:$L$96,MATCH('Equivalent SHGC'!$B118,'Reference Tables 2'!$D$84:$L$84,0),TRUE)),"1")</f>
        <v>1</v>
      </c>
      <c r="L118" s="38">
        <f t="shared" si="5"/>
        <v>1</v>
      </c>
      <c r="M118" s="38">
        <f t="shared" si="6"/>
        <v>1</v>
      </c>
      <c r="N118" s="187">
        <f>'General Details'!$C$30*M118</f>
        <v>0.8</v>
      </c>
      <c r="P118" s="174" t="str">
        <f>IFERROR(Table8[[#This Row],[Total Glass area in opening (m2)]],"")</f>
        <v/>
      </c>
      <c r="Q118" s="175" t="str">
        <f>IFERROR(IF('General Details'!$I$2='Reference Tables '!$D$4,VLOOKUP('Equivalent SHGC'!$B118,'Reference Tables '!$B$5:$D$12,3,FALSE),VLOOKUP('Equivalent SHGC'!$B118,'Reference Tables '!$B$5:$D$12,2,FALSE)),"")</f>
        <v/>
      </c>
    </row>
    <row r="119" spans="2:17" ht="15.6" x14ac:dyDescent="0.3">
      <c r="B119" s="186">
        <f>IFERROR(Table8[[#This Row],[Orientation ]],"")</f>
        <v>0</v>
      </c>
      <c r="C119" s="139">
        <f>IFERROR(Table8[[#This Row],[Window/Door/Ventilator Name
]],"")</f>
        <v>0</v>
      </c>
      <c r="D119" s="139">
        <f>IFERROR(Table8[[#This Row],[No. of Openings ]],"")</f>
        <v>0</v>
      </c>
      <c r="E119" s="139" t="str">
        <f>IFERROR(Table8[[#This Row],[Glass area in opening (m2)]],"")</f>
        <v/>
      </c>
      <c r="F119" s="36" t="str">
        <f>IFERROR(Table8[[#This Row],[H overhang]]/Table8[[#This Row],[V overhang]],"0")</f>
        <v>0</v>
      </c>
      <c r="G119" s="38" t="str">
        <f>IFERROR(Table8[[#This Row],[H right]]/Table8[[#This Row],[V right]],"0")</f>
        <v>0</v>
      </c>
      <c r="H119" s="38" t="str">
        <f>IFERROR((Table8[[#This Row],[H left]]/Table8[[#This Row],[V left]]),"0")</f>
        <v>0</v>
      </c>
      <c r="I119" s="253" t="str">
        <f>IFERROR(IF('General Details'!$I$2='Reference Tables 2'!$B$3,VLOOKUP('Equivalent SHGC'!$F119,'Reference Tables 2'!$D$6:$L$16,MATCH('Equivalent SHGC'!$B119,'Reference Tables 2'!$D$4:$L$4,0),TRUE),VLOOKUP($F119,'Reference Tables 2'!$D$22:$L$32,MATCH('Equivalent SHGC'!$B119,'Reference Tables 2'!$D$20:$L$20,0),TRUE)),"1")</f>
        <v>1</v>
      </c>
      <c r="J119" s="38" t="str">
        <f>IFERROR(IF('General Details'!$I$2='Reference Tables 2'!$B$3,VLOOKUP('Equivalent SHGC'!$G119,'Reference Tables 2'!$D$38:$L$48,MATCH('Equivalent SHGC'!$B119,'Reference Tables 2'!$D$36:$L$36,0),TRUE),VLOOKUP($G119,'Reference Tables 2'!$D$54:$L$64,MATCH('Equivalent SHGC'!$B119,'Reference Tables 2'!$D$52:$L$52,0),TRUE)),"1")</f>
        <v>1</v>
      </c>
      <c r="K119" s="38" t="str">
        <f>IFERROR(IF('General Details'!$I$2='Reference Tables 2'!$B$3,VLOOKUP('Equivalent SHGC'!$H119,'Reference Tables 2'!$D$70:$L$80,MATCH('Equivalent SHGC'!$B119,'Reference Tables 2'!$D$68:$L$68,0),TRUE),VLOOKUP($H119,'Reference Tables 2'!$D$86:$L$96,MATCH('Equivalent SHGC'!$B119,'Reference Tables 2'!$D$84:$L$84,0),TRUE)),"1")</f>
        <v>1</v>
      </c>
      <c r="L119" s="38">
        <f t="shared" si="5"/>
        <v>1</v>
      </c>
      <c r="M119" s="38">
        <f t="shared" si="6"/>
        <v>1</v>
      </c>
      <c r="N119" s="187">
        <f>'General Details'!$C$30*M119</f>
        <v>0.8</v>
      </c>
      <c r="P119" s="174" t="str">
        <f>IFERROR(Table8[[#This Row],[Total Glass area in opening (m2)]],"")</f>
        <v/>
      </c>
      <c r="Q119" s="175" t="str">
        <f>IFERROR(IF('General Details'!$I$2='Reference Tables '!$D$4,VLOOKUP('Equivalent SHGC'!$B119,'Reference Tables '!$B$5:$D$12,3,FALSE),VLOOKUP('Equivalent SHGC'!$B119,'Reference Tables '!$B$5:$D$12,2,FALSE)),"")</f>
        <v/>
      </c>
    </row>
    <row r="120" spans="2:17" ht="15.6" x14ac:dyDescent="0.3">
      <c r="B120" s="186">
        <f>IFERROR(Table8[[#This Row],[Orientation ]],"")</f>
        <v>0</v>
      </c>
      <c r="C120" s="139">
        <f>IFERROR(Table8[[#This Row],[Window/Door/Ventilator Name
]],"")</f>
        <v>0</v>
      </c>
      <c r="D120" s="139">
        <f>IFERROR(Table8[[#This Row],[No. of Openings ]],"")</f>
        <v>0</v>
      </c>
      <c r="E120" s="139" t="str">
        <f>IFERROR(Table8[[#This Row],[Glass area in opening (m2)]],"")</f>
        <v/>
      </c>
      <c r="F120" s="36" t="str">
        <f>IFERROR(Table8[[#This Row],[H overhang]]/Table8[[#This Row],[V overhang]],"0")</f>
        <v>0</v>
      </c>
      <c r="G120" s="38" t="str">
        <f>IFERROR(Table8[[#This Row],[H right]]/Table8[[#This Row],[V right]],"0")</f>
        <v>0</v>
      </c>
      <c r="H120" s="38" t="str">
        <f>IFERROR((Table8[[#This Row],[H left]]/Table8[[#This Row],[V left]]),"0")</f>
        <v>0</v>
      </c>
      <c r="I120" s="253" t="str">
        <f>IFERROR(IF('General Details'!$I$2='Reference Tables 2'!$B$3,VLOOKUP('Equivalent SHGC'!$F120,'Reference Tables 2'!$D$6:$L$16,MATCH('Equivalent SHGC'!$B120,'Reference Tables 2'!$D$4:$L$4,0),TRUE),VLOOKUP($F120,'Reference Tables 2'!$D$22:$L$32,MATCH('Equivalent SHGC'!$B120,'Reference Tables 2'!$D$20:$L$20,0),TRUE)),"1")</f>
        <v>1</v>
      </c>
      <c r="J120" s="38" t="str">
        <f>IFERROR(IF('General Details'!$I$2='Reference Tables 2'!$B$3,VLOOKUP('Equivalent SHGC'!$G120,'Reference Tables 2'!$D$38:$L$48,MATCH('Equivalent SHGC'!$B120,'Reference Tables 2'!$D$36:$L$36,0),TRUE),VLOOKUP($G120,'Reference Tables 2'!$D$54:$L$64,MATCH('Equivalent SHGC'!$B120,'Reference Tables 2'!$D$52:$L$52,0),TRUE)),"1")</f>
        <v>1</v>
      </c>
      <c r="K120" s="38" t="str">
        <f>IFERROR(IF('General Details'!$I$2='Reference Tables 2'!$B$3,VLOOKUP('Equivalent SHGC'!$H120,'Reference Tables 2'!$D$70:$L$80,MATCH('Equivalent SHGC'!$B120,'Reference Tables 2'!$D$68:$L$68,0),TRUE),VLOOKUP($H120,'Reference Tables 2'!$D$86:$L$96,MATCH('Equivalent SHGC'!$B120,'Reference Tables 2'!$D$84:$L$84,0),TRUE)),"1")</f>
        <v>1</v>
      </c>
      <c r="L120" s="38">
        <f t="shared" si="5"/>
        <v>1</v>
      </c>
      <c r="M120" s="38">
        <f t="shared" si="6"/>
        <v>1</v>
      </c>
      <c r="N120" s="187">
        <f>'General Details'!$C$30*M120</f>
        <v>0.8</v>
      </c>
      <c r="P120" s="174" t="str">
        <f>IFERROR(Table8[[#This Row],[Total Glass area in opening (m2)]],"")</f>
        <v/>
      </c>
      <c r="Q120" s="175" t="str">
        <f>IFERROR(IF('General Details'!$I$2='Reference Tables '!$D$4,VLOOKUP('Equivalent SHGC'!$B120,'Reference Tables '!$B$5:$D$12,3,FALSE),VLOOKUP('Equivalent SHGC'!$B120,'Reference Tables '!$B$5:$D$12,2,FALSE)),"")</f>
        <v/>
      </c>
    </row>
    <row r="121" spans="2:17" ht="15.6" x14ac:dyDescent="0.3">
      <c r="B121" s="186">
        <f>IFERROR(Table8[[#This Row],[Orientation ]],"")</f>
        <v>0</v>
      </c>
      <c r="C121" s="139">
        <f>IFERROR(Table8[[#This Row],[Window/Door/Ventilator Name
]],"")</f>
        <v>0</v>
      </c>
      <c r="D121" s="139">
        <f>IFERROR(Table8[[#This Row],[No. of Openings ]],"")</f>
        <v>0</v>
      </c>
      <c r="E121" s="139" t="str">
        <f>IFERROR(Table8[[#This Row],[Glass area in opening (m2)]],"")</f>
        <v/>
      </c>
      <c r="F121" s="36" t="str">
        <f>IFERROR(Table8[[#This Row],[H overhang]]/Table8[[#This Row],[V overhang]],"0")</f>
        <v>0</v>
      </c>
      <c r="G121" s="38" t="str">
        <f>IFERROR(Table8[[#This Row],[H right]]/Table8[[#This Row],[V right]],"0")</f>
        <v>0</v>
      </c>
      <c r="H121" s="38" t="str">
        <f>IFERROR((Table8[[#This Row],[H left]]/Table8[[#This Row],[V left]]),"0")</f>
        <v>0</v>
      </c>
      <c r="I121" s="253" t="str">
        <f>IFERROR(IF('General Details'!$I$2='Reference Tables 2'!$B$3,VLOOKUP('Equivalent SHGC'!$F121,'Reference Tables 2'!$D$6:$L$16,MATCH('Equivalent SHGC'!$B121,'Reference Tables 2'!$D$4:$L$4,0),TRUE),VLOOKUP($F121,'Reference Tables 2'!$D$22:$L$32,MATCH('Equivalent SHGC'!$B121,'Reference Tables 2'!$D$20:$L$20,0),TRUE)),"1")</f>
        <v>1</v>
      </c>
      <c r="J121" s="38" t="str">
        <f>IFERROR(IF('General Details'!$I$2='Reference Tables 2'!$B$3,VLOOKUP('Equivalent SHGC'!$G121,'Reference Tables 2'!$D$38:$L$48,MATCH('Equivalent SHGC'!$B121,'Reference Tables 2'!$D$36:$L$36,0),TRUE),VLOOKUP($G121,'Reference Tables 2'!$D$54:$L$64,MATCH('Equivalent SHGC'!$B121,'Reference Tables 2'!$D$52:$L$52,0),TRUE)),"1")</f>
        <v>1</v>
      </c>
      <c r="K121" s="38" t="str">
        <f>IFERROR(IF('General Details'!$I$2='Reference Tables 2'!$B$3,VLOOKUP('Equivalent SHGC'!$H121,'Reference Tables 2'!$D$70:$L$80,MATCH('Equivalent SHGC'!$B121,'Reference Tables 2'!$D$68:$L$68,0),TRUE),VLOOKUP($H121,'Reference Tables 2'!$D$86:$L$96,MATCH('Equivalent SHGC'!$B121,'Reference Tables 2'!$D$84:$L$84,0),TRUE)),"1")</f>
        <v>1</v>
      </c>
      <c r="L121" s="38">
        <f t="shared" si="5"/>
        <v>1</v>
      </c>
      <c r="M121" s="38">
        <f t="shared" si="6"/>
        <v>1</v>
      </c>
      <c r="N121" s="187">
        <f>'General Details'!$C$30*M121</f>
        <v>0.8</v>
      </c>
      <c r="P121" s="174" t="str">
        <f>IFERROR(Table8[[#This Row],[Total Glass area in opening (m2)]],"")</f>
        <v/>
      </c>
      <c r="Q121" s="175" t="str">
        <f>IFERROR(IF('General Details'!$I$2='Reference Tables '!$D$4,VLOOKUP('Equivalent SHGC'!$B121,'Reference Tables '!$B$5:$D$12,3,FALSE),VLOOKUP('Equivalent SHGC'!$B121,'Reference Tables '!$B$5:$D$12,2,FALSE)),"")</f>
        <v/>
      </c>
    </row>
    <row r="122" spans="2:17" ht="15.6" x14ac:dyDescent="0.3">
      <c r="B122" s="186">
        <f>IFERROR(Table8[[#This Row],[Orientation ]],"")</f>
        <v>0</v>
      </c>
      <c r="C122" s="139">
        <f>IFERROR(Table8[[#This Row],[Window/Door/Ventilator Name
]],"")</f>
        <v>0</v>
      </c>
      <c r="D122" s="139">
        <f>IFERROR(Table8[[#This Row],[No. of Openings ]],"")</f>
        <v>0</v>
      </c>
      <c r="E122" s="139" t="str">
        <f>IFERROR(Table8[[#This Row],[Glass area in opening (m2)]],"")</f>
        <v/>
      </c>
      <c r="F122" s="36" t="str">
        <f>IFERROR(Table8[[#This Row],[H overhang]]/Table8[[#This Row],[V overhang]],"0")</f>
        <v>0</v>
      </c>
      <c r="G122" s="38" t="str">
        <f>IFERROR(Table8[[#This Row],[H right]]/Table8[[#This Row],[V right]],"0")</f>
        <v>0</v>
      </c>
      <c r="H122" s="38" t="str">
        <f>IFERROR((Table8[[#This Row],[H left]]/Table8[[#This Row],[V left]]),"0")</f>
        <v>0</v>
      </c>
      <c r="I122" s="253" t="str">
        <f>IFERROR(IF('General Details'!$I$2='Reference Tables 2'!$B$3,VLOOKUP('Equivalent SHGC'!$F122,'Reference Tables 2'!$D$6:$L$16,MATCH('Equivalent SHGC'!$B122,'Reference Tables 2'!$D$4:$L$4,0),TRUE),VLOOKUP($F122,'Reference Tables 2'!$D$22:$L$32,MATCH('Equivalent SHGC'!$B122,'Reference Tables 2'!$D$20:$L$20,0),TRUE)),"1")</f>
        <v>1</v>
      </c>
      <c r="J122" s="38" t="str">
        <f>IFERROR(IF('General Details'!$I$2='Reference Tables 2'!$B$3,VLOOKUP('Equivalent SHGC'!$G122,'Reference Tables 2'!$D$38:$L$48,MATCH('Equivalent SHGC'!$B122,'Reference Tables 2'!$D$36:$L$36,0),TRUE),VLOOKUP($G122,'Reference Tables 2'!$D$54:$L$64,MATCH('Equivalent SHGC'!$B122,'Reference Tables 2'!$D$52:$L$52,0),TRUE)),"1")</f>
        <v>1</v>
      </c>
      <c r="K122" s="38" t="str">
        <f>IFERROR(IF('General Details'!$I$2='Reference Tables 2'!$B$3,VLOOKUP('Equivalent SHGC'!$H122,'Reference Tables 2'!$D$70:$L$80,MATCH('Equivalent SHGC'!$B122,'Reference Tables 2'!$D$68:$L$68,0),TRUE),VLOOKUP($H122,'Reference Tables 2'!$D$86:$L$96,MATCH('Equivalent SHGC'!$B122,'Reference Tables 2'!$D$84:$L$84,0),TRUE)),"1")</f>
        <v>1</v>
      </c>
      <c r="L122" s="38">
        <f t="shared" si="5"/>
        <v>1</v>
      </c>
      <c r="M122" s="38">
        <f t="shared" si="6"/>
        <v>1</v>
      </c>
      <c r="N122" s="187">
        <f>'General Details'!$C$30*M122</f>
        <v>0.8</v>
      </c>
      <c r="P122" s="174" t="str">
        <f>IFERROR(Table8[[#This Row],[Total Glass area in opening (m2)]],"")</f>
        <v/>
      </c>
      <c r="Q122" s="175" t="str">
        <f>IFERROR(IF('General Details'!$I$2='Reference Tables '!$D$4,VLOOKUP('Equivalent SHGC'!$B122,'Reference Tables '!$B$5:$D$12,3,FALSE),VLOOKUP('Equivalent SHGC'!$B122,'Reference Tables '!$B$5:$D$12,2,FALSE)),"")</f>
        <v/>
      </c>
    </row>
    <row r="123" spans="2:17" ht="15.6" x14ac:dyDescent="0.3">
      <c r="B123" s="186">
        <f>IFERROR(Table8[[#This Row],[Orientation ]],"")</f>
        <v>0</v>
      </c>
      <c r="C123" s="139">
        <f>IFERROR(Table8[[#This Row],[Window/Door/Ventilator Name
]],"")</f>
        <v>0</v>
      </c>
      <c r="D123" s="139">
        <f>IFERROR(Table8[[#This Row],[No. of Openings ]],"")</f>
        <v>0</v>
      </c>
      <c r="E123" s="139" t="str">
        <f>IFERROR(Table8[[#This Row],[Glass area in opening (m2)]],"")</f>
        <v/>
      </c>
      <c r="F123" s="36" t="str">
        <f>IFERROR(Table8[[#This Row],[H overhang]]/Table8[[#This Row],[V overhang]],"0")</f>
        <v>0</v>
      </c>
      <c r="G123" s="38" t="str">
        <f>IFERROR(Table8[[#This Row],[H right]]/Table8[[#This Row],[V right]],"0")</f>
        <v>0</v>
      </c>
      <c r="H123" s="38" t="str">
        <f>IFERROR((Table8[[#This Row],[H left]]/Table8[[#This Row],[V left]]),"0")</f>
        <v>0</v>
      </c>
      <c r="I123" s="253" t="str">
        <f>IFERROR(IF('General Details'!$I$2='Reference Tables 2'!$B$3,VLOOKUP('Equivalent SHGC'!$F123,'Reference Tables 2'!$D$6:$L$16,MATCH('Equivalent SHGC'!$B123,'Reference Tables 2'!$D$4:$L$4,0),TRUE),VLOOKUP($F123,'Reference Tables 2'!$D$22:$L$32,MATCH('Equivalent SHGC'!$B123,'Reference Tables 2'!$D$20:$L$20,0),TRUE)),"1")</f>
        <v>1</v>
      </c>
      <c r="J123" s="38" t="str">
        <f>IFERROR(IF('General Details'!$I$2='Reference Tables 2'!$B$3,VLOOKUP('Equivalent SHGC'!$G123,'Reference Tables 2'!$D$38:$L$48,MATCH('Equivalent SHGC'!$B123,'Reference Tables 2'!$D$36:$L$36,0),TRUE),VLOOKUP($G123,'Reference Tables 2'!$D$54:$L$64,MATCH('Equivalent SHGC'!$B123,'Reference Tables 2'!$D$52:$L$52,0),TRUE)),"1")</f>
        <v>1</v>
      </c>
      <c r="K123" s="38" t="str">
        <f>IFERROR(IF('General Details'!$I$2='Reference Tables 2'!$B$3,VLOOKUP('Equivalent SHGC'!$H123,'Reference Tables 2'!$D$70:$L$80,MATCH('Equivalent SHGC'!$B123,'Reference Tables 2'!$D$68:$L$68,0),TRUE),VLOOKUP($H123,'Reference Tables 2'!$D$86:$L$96,MATCH('Equivalent SHGC'!$B123,'Reference Tables 2'!$D$84:$L$84,0),TRUE)),"1")</f>
        <v>1</v>
      </c>
      <c r="L123" s="38">
        <f t="shared" si="5"/>
        <v>1</v>
      </c>
      <c r="M123" s="38">
        <f t="shared" si="6"/>
        <v>1</v>
      </c>
      <c r="N123" s="187">
        <f>'General Details'!$C$30*M123</f>
        <v>0.8</v>
      </c>
      <c r="P123" s="174" t="str">
        <f>IFERROR(Table8[[#This Row],[Total Glass area in opening (m2)]],"")</f>
        <v/>
      </c>
      <c r="Q123" s="175" t="str">
        <f>IFERROR(IF('General Details'!$I$2='Reference Tables '!$D$4,VLOOKUP('Equivalent SHGC'!$B123,'Reference Tables '!$B$5:$D$12,3,FALSE),VLOOKUP('Equivalent SHGC'!$B123,'Reference Tables '!$B$5:$D$12,2,FALSE)),"")</f>
        <v/>
      </c>
    </row>
    <row r="124" spans="2:17" ht="15.6" x14ac:dyDescent="0.3">
      <c r="B124" s="186">
        <f>IFERROR(Table8[[#This Row],[Orientation ]],"")</f>
        <v>0</v>
      </c>
      <c r="C124" s="139">
        <f>IFERROR(Table8[[#This Row],[Window/Door/Ventilator Name
]],"")</f>
        <v>0</v>
      </c>
      <c r="D124" s="139">
        <f>IFERROR(Table8[[#This Row],[No. of Openings ]],"")</f>
        <v>0</v>
      </c>
      <c r="E124" s="139" t="str">
        <f>IFERROR(Table8[[#This Row],[Glass area in opening (m2)]],"")</f>
        <v/>
      </c>
      <c r="F124" s="36" t="str">
        <f>IFERROR(Table8[[#This Row],[H overhang]]/Table8[[#This Row],[V overhang]],"0")</f>
        <v>0</v>
      </c>
      <c r="G124" s="38" t="str">
        <f>IFERROR(Table8[[#This Row],[H right]]/Table8[[#This Row],[V right]],"0")</f>
        <v>0</v>
      </c>
      <c r="H124" s="38" t="str">
        <f>IFERROR((Table8[[#This Row],[H left]]/Table8[[#This Row],[V left]]),"0")</f>
        <v>0</v>
      </c>
      <c r="I124" s="253" t="str">
        <f>IFERROR(IF('General Details'!$I$2='Reference Tables 2'!$B$3,VLOOKUP('Equivalent SHGC'!$F124,'Reference Tables 2'!$D$6:$L$16,MATCH('Equivalent SHGC'!$B124,'Reference Tables 2'!$D$4:$L$4,0),TRUE),VLOOKUP($F124,'Reference Tables 2'!$D$22:$L$32,MATCH('Equivalent SHGC'!$B124,'Reference Tables 2'!$D$20:$L$20,0),TRUE)),"1")</f>
        <v>1</v>
      </c>
      <c r="J124" s="38" t="str">
        <f>IFERROR(IF('General Details'!$I$2='Reference Tables 2'!$B$3,VLOOKUP('Equivalent SHGC'!$G124,'Reference Tables 2'!$D$38:$L$48,MATCH('Equivalent SHGC'!$B124,'Reference Tables 2'!$D$36:$L$36,0),TRUE),VLOOKUP($G124,'Reference Tables 2'!$D$54:$L$64,MATCH('Equivalent SHGC'!$B124,'Reference Tables 2'!$D$52:$L$52,0),TRUE)),"1")</f>
        <v>1</v>
      </c>
      <c r="K124" s="38" t="str">
        <f>IFERROR(IF('General Details'!$I$2='Reference Tables 2'!$B$3,VLOOKUP('Equivalent SHGC'!$H124,'Reference Tables 2'!$D$70:$L$80,MATCH('Equivalent SHGC'!$B124,'Reference Tables 2'!$D$68:$L$68,0),TRUE),VLOOKUP($H124,'Reference Tables 2'!$D$86:$L$96,MATCH('Equivalent SHGC'!$B124,'Reference Tables 2'!$D$84:$L$84,0),TRUE)),"1")</f>
        <v>1</v>
      </c>
      <c r="L124" s="38">
        <f t="shared" si="5"/>
        <v>1</v>
      </c>
      <c r="M124" s="38">
        <f t="shared" si="6"/>
        <v>1</v>
      </c>
      <c r="N124" s="187">
        <f>'General Details'!$C$30*M124</f>
        <v>0.8</v>
      </c>
      <c r="P124" s="174" t="str">
        <f>IFERROR(Table8[[#This Row],[Total Glass area in opening (m2)]],"")</f>
        <v/>
      </c>
      <c r="Q124" s="175" t="str">
        <f>IFERROR(IF('General Details'!$I$2='Reference Tables '!$D$4,VLOOKUP('Equivalent SHGC'!$B124,'Reference Tables '!$B$5:$D$12,3,FALSE),VLOOKUP('Equivalent SHGC'!$B124,'Reference Tables '!$B$5:$D$12,2,FALSE)),"")</f>
        <v/>
      </c>
    </row>
    <row r="125" spans="2:17" ht="15.6" x14ac:dyDescent="0.3">
      <c r="B125" s="186">
        <f>IFERROR(Table8[[#This Row],[Orientation ]],"")</f>
        <v>0</v>
      </c>
      <c r="C125" s="139">
        <f>IFERROR(Table8[[#This Row],[Window/Door/Ventilator Name
]],"")</f>
        <v>0</v>
      </c>
      <c r="D125" s="139">
        <f>IFERROR(Table8[[#This Row],[No. of Openings ]],"")</f>
        <v>0</v>
      </c>
      <c r="E125" s="139" t="str">
        <f>IFERROR(Table8[[#This Row],[Glass area in opening (m2)]],"")</f>
        <v/>
      </c>
      <c r="F125" s="36" t="str">
        <f>IFERROR(Table8[[#This Row],[H overhang]]/Table8[[#This Row],[V overhang]],"0")</f>
        <v>0</v>
      </c>
      <c r="G125" s="38" t="str">
        <f>IFERROR(Table8[[#This Row],[H right]]/Table8[[#This Row],[V right]],"0")</f>
        <v>0</v>
      </c>
      <c r="H125" s="38" t="str">
        <f>IFERROR((Table8[[#This Row],[H left]]/Table8[[#This Row],[V left]]),"0")</f>
        <v>0</v>
      </c>
      <c r="I125" s="253" t="str">
        <f>IFERROR(IF('General Details'!$I$2='Reference Tables 2'!$B$3,VLOOKUP('Equivalent SHGC'!$F125,'Reference Tables 2'!$D$6:$L$16,MATCH('Equivalent SHGC'!$B125,'Reference Tables 2'!$D$4:$L$4,0),TRUE),VLOOKUP($F125,'Reference Tables 2'!$D$22:$L$32,MATCH('Equivalent SHGC'!$B125,'Reference Tables 2'!$D$20:$L$20,0),TRUE)),"1")</f>
        <v>1</v>
      </c>
      <c r="J125" s="38" t="str">
        <f>IFERROR(IF('General Details'!$I$2='Reference Tables 2'!$B$3,VLOOKUP('Equivalent SHGC'!$G125,'Reference Tables 2'!$D$38:$L$48,MATCH('Equivalent SHGC'!$B125,'Reference Tables 2'!$D$36:$L$36,0),TRUE),VLOOKUP($G125,'Reference Tables 2'!$D$54:$L$64,MATCH('Equivalent SHGC'!$B125,'Reference Tables 2'!$D$52:$L$52,0),TRUE)),"1")</f>
        <v>1</v>
      </c>
      <c r="K125" s="38" t="str">
        <f>IFERROR(IF('General Details'!$I$2='Reference Tables 2'!$B$3,VLOOKUP('Equivalent SHGC'!$H125,'Reference Tables 2'!$D$70:$L$80,MATCH('Equivalent SHGC'!$B125,'Reference Tables 2'!$D$68:$L$68,0),TRUE),VLOOKUP($H125,'Reference Tables 2'!$D$86:$L$96,MATCH('Equivalent SHGC'!$B125,'Reference Tables 2'!$D$84:$L$84,0),TRUE)),"1")</f>
        <v>1</v>
      </c>
      <c r="L125" s="38">
        <f t="shared" si="5"/>
        <v>1</v>
      </c>
      <c r="M125" s="38">
        <f t="shared" si="6"/>
        <v>1</v>
      </c>
      <c r="N125" s="187">
        <f>'General Details'!$C$30*M125</f>
        <v>0.8</v>
      </c>
      <c r="P125" s="174" t="str">
        <f>IFERROR(Table8[[#This Row],[Total Glass area in opening (m2)]],"")</f>
        <v/>
      </c>
      <c r="Q125" s="175" t="str">
        <f>IFERROR(IF('General Details'!$I$2='Reference Tables '!$D$4,VLOOKUP('Equivalent SHGC'!$B125,'Reference Tables '!$B$5:$D$12,3,FALSE),VLOOKUP('Equivalent SHGC'!$B125,'Reference Tables '!$B$5:$D$12,2,FALSE)),"")</f>
        <v/>
      </c>
    </row>
    <row r="126" spans="2:17" ht="15.6" x14ac:dyDescent="0.3">
      <c r="B126" s="186">
        <f>IFERROR(Table8[[#This Row],[Orientation ]],"")</f>
        <v>0</v>
      </c>
      <c r="C126" s="139">
        <f>IFERROR(Table8[[#This Row],[Window/Door/Ventilator Name
]],"")</f>
        <v>0</v>
      </c>
      <c r="D126" s="139">
        <f>IFERROR(Table8[[#This Row],[No. of Openings ]],"")</f>
        <v>0</v>
      </c>
      <c r="E126" s="139" t="str">
        <f>IFERROR(Table8[[#This Row],[Glass area in opening (m2)]],"")</f>
        <v/>
      </c>
      <c r="F126" s="36" t="str">
        <f>IFERROR(Table8[[#This Row],[H overhang]]/Table8[[#This Row],[V overhang]],"0")</f>
        <v>0</v>
      </c>
      <c r="G126" s="38" t="str">
        <f>IFERROR(Table8[[#This Row],[H right]]/Table8[[#This Row],[V right]],"0")</f>
        <v>0</v>
      </c>
      <c r="H126" s="38" t="str">
        <f>IFERROR((Table8[[#This Row],[H left]]/Table8[[#This Row],[V left]]),"0")</f>
        <v>0</v>
      </c>
      <c r="I126" s="253" t="str">
        <f>IFERROR(IF('General Details'!$I$2='Reference Tables 2'!$B$3,VLOOKUP('Equivalent SHGC'!$F126,'Reference Tables 2'!$D$6:$L$16,MATCH('Equivalent SHGC'!$B126,'Reference Tables 2'!$D$4:$L$4,0),TRUE),VLOOKUP($F126,'Reference Tables 2'!$D$22:$L$32,MATCH('Equivalent SHGC'!$B126,'Reference Tables 2'!$D$20:$L$20,0),TRUE)),"1")</f>
        <v>1</v>
      </c>
      <c r="J126" s="38" t="str">
        <f>IFERROR(IF('General Details'!$I$2='Reference Tables 2'!$B$3,VLOOKUP('Equivalent SHGC'!$G126,'Reference Tables 2'!$D$38:$L$48,MATCH('Equivalent SHGC'!$B126,'Reference Tables 2'!$D$36:$L$36,0),TRUE),VLOOKUP($G126,'Reference Tables 2'!$D$54:$L$64,MATCH('Equivalent SHGC'!$B126,'Reference Tables 2'!$D$52:$L$52,0),TRUE)),"1")</f>
        <v>1</v>
      </c>
      <c r="K126" s="38" t="str">
        <f>IFERROR(IF('General Details'!$I$2='Reference Tables 2'!$B$3,VLOOKUP('Equivalent SHGC'!$H126,'Reference Tables 2'!$D$70:$L$80,MATCH('Equivalent SHGC'!$B126,'Reference Tables 2'!$D$68:$L$68,0),TRUE),VLOOKUP($H126,'Reference Tables 2'!$D$86:$L$96,MATCH('Equivalent SHGC'!$B126,'Reference Tables 2'!$D$84:$L$84,0),TRUE)),"1")</f>
        <v>1</v>
      </c>
      <c r="L126" s="38">
        <f t="shared" si="5"/>
        <v>1</v>
      </c>
      <c r="M126" s="38">
        <f t="shared" si="6"/>
        <v>1</v>
      </c>
      <c r="N126" s="187">
        <f>'General Details'!$C$30*M126</f>
        <v>0.8</v>
      </c>
      <c r="P126" s="174" t="str">
        <f>IFERROR(Table8[[#This Row],[Total Glass area in opening (m2)]],"")</f>
        <v/>
      </c>
      <c r="Q126" s="175" t="str">
        <f>IFERROR(IF('General Details'!$I$2='Reference Tables '!$D$4,VLOOKUP('Equivalent SHGC'!$B126,'Reference Tables '!$B$5:$D$12,3,FALSE),VLOOKUP('Equivalent SHGC'!$B126,'Reference Tables '!$B$5:$D$12,2,FALSE)),"")</f>
        <v/>
      </c>
    </row>
    <row r="127" spans="2:17" ht="15.6" x14ac:dyDescent="0.3">
      <c r="B127" s="186">
        <f>IFERROR(Table8[[#This Row],[Orientation ]],"")</f>
        <v>0</v>
      </c>
      <c r="C127" s="139">
        <f>IFERROR(Table8[[#This Row],[Window/Door/Ventilator Name
]],"")</f>
        <v>0</v>
      </c>
      <c r="D127" s="139">
        <f>IFERROR(Table8[[#This Row],[No. of Openings ]],"")</f>
        <v>0</v>
      </c>
      <c r="E127" s="139" t="str">
        <f>IFERROR(Table8[[#This Row],[Glass area in opening (m2)]],"")</f>
        <v/>
      </c>
      <c r="F127" s="36" t="str">
        <f>IFERROR(Table8[[#This Row],[H overhang]]/Table8[[#This Row],[V overhang]],"0")</f>
        <v>0</v>
      </c>
      <c r="G127" s="38" t="str">
        <f>IFERROR(Table8[[#This Row],[H right]]/Table8[[#This Row],[V right]],"0")</f>
        <v>0</v>
      </c>
      <c r="H127" s="38" t="str">
        <f>IFERROR((Table8[[#This Row],[H left]]/Table8[[#This Row],[V left]]),"0")</f>
        <v>0</v>
      </c>
      <c r="I127" s="253" t="str">
        <f>IFERROR(IF('General Details'!$I$2='Reference Tables 2'!$B$3,VLOOKUP('Equivalent SHGC'!$F127,'Reference Tables 2'!$D$6:$L$16,MATCH('Equivalent SHGC'!$B127,'Reference Tables 2'!$D$4:$L$4,0),TRUE),VLOOKUP($F127,'Reference Tables 2'!$D$22:$L$32,MATCH('Equivalent SHGC'!$B127,'Reference Tables 2'!$D$20:$L$20,0),TRUE)),"1")</f>
        <v>1</v>
      </c>
      <c r="J127" s="38" t="str">
        <f>IFERROR(IF('General Details'!$I$2='Reference Tables 2'!$B$3,VLOOKUP('Equivalent SHGC'!$G127,'Reference Tables 2'!$D$38:$L$48,MATCH('Equivalent SHGC'!$B127,'Reference Tables 2'!$D$36:$L$36,0),TRUE),VLOOKUP($G127,'Reference Tables 2'!$D$54:$L$64,MATCH('Equivalent SHGC'!$B127,'Reference Tables 2'!$D$52:$L$52,0),TRUE)),"1")</f>
        <v>1</v>
      </c>
      <c r="K127" s="38" t="str">
        <f>IFERROR(IF('General Details'!$I$2='Reference Tables 2'!$B$3,VLOOKUP('Equivalent SHGC'!$H127,'Reference Tables 2'!$D$70:$L$80,MATCH('Equivalent SHGC'!$B127,'Reference Tables 2'!$D$68:$L$68,0),TRUE),VLOOKUP($H127,'Reference Tables 2'!$D$86:$L$96,MATCH('Equivalent SHGC'!$B127,'Reference Tables 2'!$D$84:$L$84,0),TRUE)),"1")</f>
        <v>1</v>
      </c>
      <c r="L127" s="38">
        <f t="shared" si="5"/>
        <v>1</v>
      </c>
      <c r="M127" s="38">
        <f t="shared" si="6"/>
        <v>1</v>
      </c>
      <c r="N127" s="187">
        <f>'General Details'!$C$30*M127</f>
        <v>0.8</v>
      </c>
      <c r="P127" s="174" t="str">
        <f>IFERROR(Table8[[#This Row],[Total Glass area in opening (m2)]],"")</f>
        <v/>
      </c>
      <c r="Q127" s="175" t="str">
        <f>IFERROR(IF('General Details'!$I$2='Reference Tables '!$D$4,VLOOKUP('Equivalent SHGC'!$B127,'Reference Tables '!$B$5:$D$12,3,FALSE),VLOOKUP('Equivalent SHGC'!$B127,'Reference Tables '!$B$5:$D$12,2,FALSE)),"")</f>
        <v/>
      </c>
    </row>
    <row r="128" spans="2:17" ht="15.6" x14ac:dyDescent="0.3">
      <c r="B128" s="186">
        <f>IFERROR(Table8[[#This Row],[Orientation ]],"")</f>
        <v>0</v>
      </c>
      <c r="C128" s="139">
        <f>IFERROR(Table8[[#This Row],[Window/Door/Ventilator Name
]],"")</f>
        <v>0</v>
      </c>
      <c r="D128" s="139">
        <f>IFERROR(Table8[[#This Row],[No. of Openings ]],"")</f>
        <v>0</v>
      </c>
      <c r="E128" s="139" t="str">
        <f>IFERROR(Table8[[#This Row],[Glass area in opening (m2)]],"")</f>
        <v/>
      </c>
      <c r="F128" s="36" t="str">
        <f>IFERROR(Table8[[#This Row],[H overhang]]/Table8[[#This Row],[V overhang]],"0")</f>
        <v>0</v>
      </c>
      <c r="G128" s="38" t="str">
        <f>IFERROR(Table8[[#This Row],[H right]]/Table8[[#This Row],[V right]],"0")</f>
        <v>0</v>
      </c>
      <c r="H128" s="38" t="str">
        <f>IFERROR((Table8[[#This Row],[H left]]/Table8[[#This Row],[V left]]),"0")</f>
        <v>0</v>
      </c>
      <c r="I128" s="253" t="str">
        <f>IFERROR(IF('General Details'!$I$2='Reference Tables 2'!$B$3,VLOOKUP('Equivalent SHGC'!$F128,'Reference Tables 2'!$D$6:$L$16,MATCH('Equivalent SHGC'!$B128,'Reference Tables 2'!$D$4:$L$4,0),TRUE),VLOOKUP($F128,'Reference Tables 2'!$D$22:$L$32,MATCH('Equivalent SHGC'!$B128,'Reference Tables 2'!$D$20:$L$20,0),TRUE)),"1")</f>
        <v>1</v>
      </c>
      <c r="J128" s="38" t="str">
        <f>IFERROR(IF('General Details'!$I$2='Reference Tables 2'!$B$3,VLOOKUP('Equivalent SHGC'!$G128,'Reference Tables 2'!$D$38:$L$48,MATCH('Equivalent SHGC'!$B128,'Reference Tables 2'!$D$36:$L$36,0),TRUE),VLOOKUP($G128,'Reference Tables 2'!$D$54:$L$64,MATCH('Equivalent SHGC'!$B128,'Reference Tables 2'!$D$52:$L$52,0),TRUE)),"1")</f>
        <v>1</v>
      </c>
      <c r="K128" s="38" t="str">
        <f>IFERROR(IF('General Details'!$I$2='Reference Tables 2'!$B$3,VLOOKUP('Equivalent SHGC'!$H128,'Reference Tables 2'!$D$70:$L$80,MATCH('Equivalent SHGC'!$B128,'Reference Tables 2'!$D$68:$L$68,0),TRUE),VLOOKUP($H128,'Reference Tables 2'!$D$86:$L$96,MATCH('Equivalent SHGC'!$B128,'Reference Tables 2'!$D$84:$L$84,0),TRUE)),"1")</f>
        <v>1</v>
      </c>
      <c r="L128" s="38">
        <f t="shared" si="5"/>
        <v>1</v>
      </c>
      <c r="M128" s="38">
        <f t="shared" si="6"/>
        <v>1</v>
      </c>
      <c r="N128" s="187">
        <f>'General Details'!$C$30*M128</f>
        <v>0.8</v>
      </c>
      <c r="P128" s="174" t="str">
        <f>IFERROR(Table8[[#This Row],[Total Glass area in opening (m2)]],"")</f>
        <v/>
      </c>
      <c r="Q128" s="175" t="str">
        <f>IFERROR(IF('General Details'!$I$2='Reference Tables '!$D$4,VLOOKUP('Equivalent SHGC'!$B128,'Reference Tables '!$B$5:$D$12,3,FALSE),VLOOKUP('Equivalent SHGC'!$B128,'Reference Tables '!$B$5:$D$12,2,FALSE)),"")</f>
        <v/>
      </c>
    </row>
    <row r="129" spans="2:17" ht="15.6" x14ac:dyDescent="0.3">
      <c r="B129" s="186">
        <f>IFERROR(Table8[[#This Row],[Orientation ]],"")</f>
        <v>0</v>
      </c>
      <c r="C129" s="139">
        <f>IFERROR(Table8[[#This Row],[Window/Door/Ventilator Name
]],"")</f>
        <v>0</v>
      </c>
      <c r="D129" s="139">
        <f>IFERROR(Table8[[#This Row],[No. of Openings ]],"")</f>
        <v>0</v>
      </c>
      <c r="E129" s="139" t="str">
        <f>IFERROR(Table8[[#This Row],[Glass area in opening (m2)]],"")</f>
        <v/>
      </c>
      <c r="F129" s="36" t="str">
        <f>IFERROR(Table8[[#This Row],[H overhang]]/Table8[[#This Row],[V overhang]],"0")</f>
        <v>0</v>
      </c>
      <c r="G129" s="38" t="str">
        <f>IFERROR(Table8[[#This Row],[H right]]/Table8[[#This Row],[V right]],"0")</f>
        <v>0</v>
      </c>
      <c r="H129" s="38" t="str">
        <f>IFERROR((Table8[[#This Row],[H left]]/Table8[[#This Row],[V left]]),"0")</f>
        <v>0</v>
      </c>
      <c r="I129" s="253" t="str">
        <f>IFERROR(IF('General Details'!$I$2='Reference Tables 2'!$B$3,VLOOKUP('Equivalent SHGC'!$F129,'Reference Tables 2'!$D$6:$L$16,MATCH('Equivalent SHGC'!$B129,'Reference Tables 2'!$D$4:$L$4,0),TRUE),VLOOKUP($F129,'Reference Tables 2'!$D$22:$L$32,MATCH('Equivalent SHGC'!$B129,'Reference Tables 2'!$D$20:$L$20,0),TRUE)),"1")</f>
        <v>1</v>
      </c>
      <c r="J129" s="38" t="str">
        <f>IFERROR(IF('General Details'!$I$2='Reference Tables 2'!$B$3,VLOOKUP('Equivalent SHGC'!$G129,'Reference Tables 2'!$D$38:$L$48,MATCH('Equivalent SHGC'!$B129,'Reference Tables 2'!$D$36:$L$36,0),TRUE),VLOOKUP($G129,'Reference Tables 2'!$D$54:$L$64,MATCH('Equivalent SHGC'!$B129,'Reference Tables 2'!$D$52:$L$52,0),TRUE)),"1")</f>
        <v>1</v>
      </c>
      <c r="K129" s="38" t="str">
        <f>IFERROR(IF('General Details'!$I$2='Reference Tables 2'!$B$3,VLOOKUP('Equivalent SHGC'!$H129,'Reference Tables 2'!$D$70:$L$80,MATCH('Equivalent SHGC'!$B129,'Reference Tables 2'!$D$68:$L$68,0),TRUE),VLOOKUP($H129,'Reference Tables 2'!$D$86:$L$96,MATCH('Equivalent SHGC'!$B129,'Reference Tables 2'!$D$84:$L$84,0),TRUE)),"1")</f>
        <v>1</v>
      </c>
      <c r="L129" s="38">
        <f t="shared" si="5"/>
        <v>1</v>
      </c>
      <c r="M129" s="38">
        <f t="shared" si="6"/>
        <v>1</v>
      </c>
      <c r="N129" s="187">
        <f>'General Details'!$C$30*M129</f>
        <v>0.8</v>
      </c>
      <c r="P129" s="174" t="str">
        <f>IFERROR(Table8[[#This Row],[Total Glass area in opening (m2)]],"")</f>
        <v/>
      </c>
      <c r="Q129" s="175" t="str">
        <f>IFERROR(IF('General Details'!$I$2='Reference Tables '!$D$4,VLOOKUP('Equivalent SHGC'!$B129,'Reference Tables '!$B$5:$D$12,3,FALSE),VLOOKUP('Equivalent SHGC'!$B129,'Reference Tables '!$B$5:$D$12,2,FALSE)),"")</f>
        <v/>
      </c>
    </row>
    <row r="130" spans="2:17" ht="15.6" x14ac:dyDescent="0.3">
      <c r="B130" s="186">
        <f>IFERROR(Table8[[#This Row],[Orientation ]],"")</f>
        <v>0</v>
      </c>
      <c r="C130" s="139">
        <f>IFERROR(Table8[[#This Row],[Window/Door/Ventilator Name
]],"")</f>
        <v>0</v>
      </c>
      <c r="D130" s="139">
        <f>IFERROR(Table8[[#This Row],[No. of Openings ]],"")</f>
        <v>0</v>
      </c>
      <c r="E130" s="139" t="str">
        <f>IFERROR(Table8[[#This Row],[Glass area in opening (m2)]],"")</f>
        <v/>
      </c>
      <c r="F130" s="36" t="str">
        <f>IFERROR(Table8[[#This Row],[H overhang]]/Table8[[#This Row],[V overhang]],"0")</f>
        <v>0</v>
      </c>
      <c r="G130" s="38" t="str">
        <f>IFERROR(Table8[[#This Row],[H right]]/Table8[[#This Row],[V right]],"0")</f>
        <v>0</v>
      </c>
      <c r="H130" s="38" t="str">
        <f>IFERROR((Table8[[#This Row],[H left]]/Table8[[#This Row],[V left]]),"0")</f>
        <v>0</v>
      </c>
      <c r="I130" s="253" t="str">
        <f>IFERROR(IF('General Details'!$I$2='Reference Tables 2'!$B$3,VLOOKUP('Equivalent SHGC'!$F130,'Reference Tables 2'!$D$6:$L$16,MATCH('Equivalent SHGC'!$B130,'Reference Tables 2'!$D$4:$L$4,0),TRUE),VLOOKUP($F130,'Reference Tables 2'!$D$22:$L$32,MATCH('Equivalent SHGC'!$B130,'Reference Tables 2'!$D$20:$L$20,0),TRUE)),"1")</f>
        <v>1</v>
      </c>
      <c r="J130" s="38" t="str">
        <f>IFERROR(IF('General Details'!$I$2='Reference Tables 2'!$B$3,VLOOKUP('Equivalent SHGC'!$G130,'Reference Tables 2'!$D$38:$L$48,MATCH('Equivalent SHGC'!$B130,'Reference Tables 2'!$D$36:$L$36,0),TRUE),VLOOKUP($G130,'Reference Tables 2'!$D$54:$L$64,MATCH('Equivalent SHGC'!$B130,'Reference Tables 2'!$D$52:$L$52,0),TRUE)),"1")</f>
        <v>1</v>
      </c>
      <c r="K130" s="38" t="str">
        <f>IFERROR(IF('General Details'!$I$2='Reference Tables 2'!$B$3,VLOOKUP('Equivalent SHGC'!$H130,'Reference Tables 2'!$D$70:$L$80,MATCH('Equivalent SHGC'!$B130,'Reference Tables 2'!$D$68:$L$68,0),TRUE),VLOOKUP($H130,'Reference Tables 2'!$D$86:$L$96,MATCH('Equivalent SHGC'!$B130,'Reference Tables 2'!$D$84:$L$84,0),TRUE)),"1")</f>
        <v>1</v>
      </c>
      <c r="L130" s="38">
        <f t="shared" si="5"/>
        <v>1</v>
      </c>
      <c r="M130" s="38">
        <f t="shared" si="6"/>
        <v>1</v>
      </c>
      <c r="N130" s="187">
        <f>'General Details'!$C$30*M130</f>
        <v>0.8</v>
      </c>
      <c r="P130" s="174" t="str">
        <f>IFERROR(Table8[[#This Row],[Total Glass area in opening (m2)]],"")</f>
        <v/>
      </c>
      <c r="Q130" s="175" t="str">
        <f>IFERROR(IF('General Details'!$I$2='Reference Tables '!$D$4,VLOOKUP('Equivalent SHGC'!$B130,'Reference Tables '!$B$5:$D$12,3,FALSE),VLOOKUP('Equivalent SHGC'!$B130,'Reference Tables '!$B$5:$D$12,2,FALSE)),"")</f>
        <v/>
      </c>
    </row>
    <row r="131" spans="2:17" ht="15.6" x14ac:dyDescent="0.3">
      <c r="B131" s="186">
        <f>IFERROR(Table8[[#This Row],[Orientation ]],"")</f>
        <v>0</v>
      </c>
      <c r="C131" s="139">
        <f>IFERROR(Table8[[#This Row],[Window/Door/Ventilator Name
]],"")</f>
        <v>0</v>
      </c>
      <c r="D131" s="139">
        <f>IFERROR(Table8[[#This Row],[No. of Openings ]],"")</f>
        <v>0</v>
      </c>
      <c r="E131" s="139" t="str">
        <f>IFERROR(Table8[[#This Row],[Glass area in opening (m2)]],"")</f>
        <v/>
      </c>
      <c r="F131" s="36" t="str">
        <f>IFERROR(Table8[[#This Row],[H overhang]]/Table8[[#This Row],[V overhang]],"0")</f>
        <v>0</v>
      </c>
      <c r="G131" s="38" t="str">
        <f>IFERROR(Table8[[#This Row],[H right]]/Table8[[#This Row],[V right]],"0")</f>
        <v>0</v>
      </c>
      <c r="H131" s="38" t="str">
        <f>IFERROR((Table8[[#This Row],[H left]]/Table8[[#This Row],[V left]]),"0")</f>
        <v>0</v>
      </c>
      <c r="I131" s="253" t="str">
        <f>IFERROR(IF('General Details'!$I$2='Reference Tables 2'!$B$3,VLOOKUP('Equivalent SHGC'!$F131,'Reference Tables 2'!$D$6:$L$16,MATCH('Equivalent SHGC'!$B131,'Reference Tables 2'!$D$4:$L$4,0),TRUE),VLOOKUP($F131,'Reference Tables 2'!$D$22:$L$32,MATCH('Equivalent SHGC'!$B131,'Reference Tables 2'!$D$20:$L$20,0),TRUE)),"1")</f>
        <v>1</v>
      </c>
      <c r="J131" s="38" t="str">
        <f>IFERROR(IF('General Details'!$I$2='Reference Tables 2'!$B$3,VLOOKUP('Equivalent SHGC'!$G131,'Reference Tables 2'!$D$38:$L$48,MATCH('Equivalent SHGC'!$B131,'Reference Tables 2'!$D$36:$L$36,0),TRUE),VLOOKUP($G131,'Reference Tables 2'!$D$54:$L$64,MATCH('Equivalent SHGC'!$B131,'Reference Tables 2'!$D$52:$L$52,0),TRUE)),"1")</f>
        <v>1</v>
      </c>
      <c r="K131" s="38" t="str">
        <f>IFERROR(IF('General Details'!$I$2='Reference Tables 2'!$B$3,VLOOKUP('Equivalent SHGC'!$H131,'Reference Tables 2'!$D$70:$L$80,MATCH('Equivalent SHGC'!$B131,'Reference Tables 2'!$D$68:$L$68,0),TRUE),VLOOKUP($H131,'Reference Tables 2'!$D$86:$L$96,MATCH('Equivalent SHGC'!$B131,'Reference Tables 2'!$D$84:$L$84,0),TRUE)),"1")</f>
        <v>1</v>
      </c>
      <c r="L131" s="38">
        <f t="shared" si="5"/>
        <v>1</v>
      </c>
      <c r="M131" s="38">
        <f t="shared" si="6"/>
        <v>1</v>
      </c>
      <c r="N131" s="187">
        <f>'General Details'!$C$30*M131</f>
        <v>0.8</v>
      </c>
      <c r="P131" s="174" t="str">
        <f>IFERROR(Table8[[#This Row],[Total Glass area in opening (m2)]],"")</f>
        <v/>
      </c>
      <c r="Q131" s="175" t="str">
        <f>IFERROR(IF('General Details'!$I$2='Reference Tables '!$D$4,VLOOKUP('Equivalent SHGC'!$B131,'Reference Tables '!$B$5:$D$12,3,FALSE),VLOOKUP('Equivalent SHGC'!$B131,'Reference Tables '!$B$5:$D$12,2,FALSE)),"")</f>
        <v/>
      </c>
    </row>
    <row r="132" spans="2:17" ht="15.6" x14ac:dyDescent="0.3">
      <c r="B132" s="186">
        <f>IFERROR(Table8[[#This Row],[Orientation ]],"")</f>
        <v>0</v>
      </c>
      <c r="C132" s="139">
        <f>IFERROR(Table8[[#This Row],[Window/Door/Ventilator Name
]],"")</f>
        <v>0</v>
      </c>
      <c r="D132" s="139">
        <f>IFERROR(Table8[[#This Row],[No. of Openings ]],"")</f>
        <v>0</v>
      </c>
      <c r="E132" s="139" t="str">
        <f>IFERROR(Table8[[#This Row],[Glass area in opening (m2)]],"")</f>
        <v/>
      </c>
      <c r="F132" s="36" t="str">
        <f>IFERROR(Table8[[#This Row],[H overhang]]/Table8[[#This Row],[V overhang]],"0")</f>
        <v>0</v>
      </c>
      <c r="G132" s="38" t="str">
        <f>IFERROR(Table8[[#This Row],[H right]]/Table8[[#This Row],[V right]],"0")</f>
        <v>0</v>
      </c>
      <c r="H132" s="38" t="str">
        <f>IFERROR((Table8[[#This Row],[H left]]/Table8[[#This Row],[V left]]),"0")</f>
        <v>0</v>
      </c>
      <c r="I132" s="253" t="str">
        <f>IFERROR(IF('General Details'!$I$2='Reference Tables 2'!$B$3,VLOOKUP('Equivalent SHGC'!$F132,'Reference Tables 2'!$D$6:$L$16,MATCH('Equivalent SHGC'!$B132,'Reference Tables 2'!$D$4:$L$4,0),TRUE),VLOOKUP($F132,'Reference Tables 2'!$D$22:$L$32,MATCH('Equivalent SHGC'!$B132,'Reference Tables 2'!$D$20:$L$20,0),TRUE)),"1")</f>
        <v>1</v>
      </c>
      <c r="J132" s="38" t="str">
        <f>IFERROR(IF('General Details'!$I$2='Reference Tables 2'!$B$3,VLOOKUP('Equivalent SHGC'!$G132,'Reference Tables 2'!$D$38:$L$48,MATCH('Equivalent SHGC'!$B132,'Reference Tables 2'!$D$36:$L$36,0),TRUE),VLOOKUP($G132,'Reference Tables 2'!$D$54:$L$64,MATCH('Equivalent SHGC'!$B132,'Reference Tables 2'!$D$52:$L$52,0),TRUE)),"1")</f>
        <v>1</v>
      </c>
      <c r="K132" s="38" t="str">
        <f>IFERROR(IF('General Details'!$I$2='Reference Tables 2'!$B$3,VLOOKUP('Equivalent SHGC'!$H132,'Reference Tables 2'!$D$70:$L$80,MATCH('Equivalent SHGC'!$B132,'Reference Tables 2'!$D$68:$L$68,0),TRUE),VLOOKUP($H132,'Reference Tables 2'!$D$86:$L$96,MATCH('Equivalent SHGC'!$B132,'Reference Tables 2'!$D$84:$L$84,0),TRUE)),"1")</f>
        <v>1</v>
      </c>
      <c r="L132" s="38">
        <f t="shared" si="5"/>
        <v>1</v>
      </c>
      <c r="M132" s="38">
        <f t="shared" si="6"/>
        <v>1</v>
      </c>
      <c r="N132" s="187">
        <f>'General Details'!$C$30*M132</f>
        <v>0.8</v>
      </c>
      <c r="P132" s="174" t="str">
        <f>IFERROR(Table8[[#This Row],[Total Glass area in opening (m2)]],"")</f>
        <v/>
      </c>
      <c r="Q132" s="175" t="str">
        <f>IFERROR(IF('General Details'!$I$2='Reference Tables '!$D$4,VLOOKUP('Equivalent SHGC'!$B132,'Reference Tables '!$B$5:$D$12,3,FALSE),VLOOKUP('Equivalent SHGC'!$B132,'Reference Tables '!$B$5:$D$12,2,FALSE)),"")</f>
        <v/>
      </c>
    </row>
    <row r="133" spans="2:17" ht="15.6" x14ac:dyDescent="0.3">
      <c r="B133" s="186">
        <f>IFERROR(Table8[[#This Row],[Orientation ]],"")</f>
        <v>0</v>
      </c>
      <c r="C133" s="139">
        <f>IFERROR(Table8[[#This Row],[Window/Door/Ventilator Name
]],"")</f>
        <v>0</v>
      </c>
      <c r="D133" s="139">
        <f>IFERROR(Table8[[#This Row],[No. of Openings ]],"")</f>
        <v>0</v>
      </c>
      <c r="E133" s="139" t="str">
        <f>IFERROR(Table8[[#This Row],[Glass area in opening (m2)]],"")</f>
        <v/>
      </c>
      <c r="F133" s="36" t="str">
        <f>IFERROR(Table8[[#This Row],[H overhang]]/Table8[[#This Row],[V overhang]],"0")</f>
        <v>0</v>
      </c>
      <c r="G133" s="38" t="str">
        <f>IFERROR(Table8[[#This Row],[H right]]/Table8[[#This Row],[V right]],"0")</f>
        <v>0</v>
      </c>
      <c r="H133" s="38" t="str">
        <f>IFERROR((Table8[[#This Row],[H left]]/Table8[[#This Row],[V left]]),"0")</f>
        <v>0</v>
      </c>
      <c r="I133" s="253" t="str">
        <f>IFERROR(IF('General Details'!$I$2='Reference Tables 2'!$B$3,VLOOKUP('Equivalent SHGC'!$F133,'Reference Tables 2'!$D$6:$L$16,MATCH('Equivalent SHGC'!$B133,'Reference Tables 2'!$D$4:$L$4,0),TRUE),VLOOKUP($F133,'Reference Tables 2'!$D$22:$L$32,MATCH('Equivalent SHGC'!$B133,'Reference Tables 2'!$D$20:$L$20,0),TRUE)),"1")</f>
        <v>1</v>
      </c>
      <c r="J133" s="38" t="str">
        <f>IFERROR(IF('General Details'!$I$2='Reference Tables 2'!$B$3,VLOOKUP('Equivalent SHGC'!$G133,'Reference Tables 2'!$D$38:$L$48,MATCH('Equivalent SHGC'!$B133,'Reference Tables 2'!$D$36:$L$36,0),TRUE),VLOOKUP($G133,'Reference Tables 2'!$D$54:$L$64,MATCH('Equivalent SHGC'!$B133,'Reference Tables 2'!$D$52:$L$52,0),TRUE)),"1")</f>
        <v>1</v>
      </c>
      <c r="K133" s="38" t="str">
        <f>IFERROR(IF('General Details'!$I$2='Reference Tables 2'!$B$3,VLOOKUP('Equivalent SHGC'!$H133,'Reference Tables 2'!$D$70:$L$80,MATCH('Equivalent SHGC'!$B133,'Reference Tables 2'!$D$68:$L$68,0),TRUE),VLOOKUP($H133,'Reference Tables 2'!$D$86:$L$96,MATCH('Equivalent SHGC'!$B133,'Reference Tables 2'!$D$84:$L$84,0),TRUE)),"1")</f>
        <v>1</v>
      </c>
      <c r="L133" s="38">
        <f t="shared" si="5"/>
        <v>1</v>
      </c>
      <c r="M133" s="38">
        <f t="shared" si="6"/>
        <v>1</v>
      </c>
      <c r="N133" s="187">
        <f>'General Details'!$C$30*M133</f>
        <v>0.8</v>
      </c>
      <c r="P133" s="174" t="str">
        <f>IFERROR(Table8[[#This Row],[Total Glass area in opening (m2)]],"")</f>
        <v/>
      </c>
      <c r="Q133" s="175" t="str">
        <f>IFERROR(IF('General Details'!$I$2='Reference Tables '!$D$4,VLOOKUP('Equivalent SHGC'!$B133,'Reference Tables '!$B$5:$D$12,3,FALSE),VLOOKUP('Equivalent SHGC'!$B133,'Reference Tables '!$B$5:$D$12,2,FALSE)),"")</f>
        <v/>
      </c>
    </row>
    <row r="134" spans="2:17" ht="15.6" x14ac:dyDescent="0.3">
      <c r="B134" s="186">
        <f>IFERROR(Table8[[#This Row],[Orientation ]],"")</f>
        <v>0</v>
      </c>
      <c r="C134" s="139">
        <f>IFERROR(Table8[[#This Row],[Window/Door/Ventilator Name
]],"")</f>
        <v>0</v>
      </c>
      <c r="D134" s="139">
        <f>IFERROR(Table8[[#This Row],[No. of Openings ]],"")</f>
        <v>0</v>
      </c>
      <c r="E134" s="139" t="str">
        <f>IFERROR(Table8[[#This Row],[Glass area in opening (m2)]],"")</f>
        <v/>
      </c>
      <c r="F134" s="36" t="str">
        <f>IFERROR(Table8[[#This Row],[H overhang]]/Table8[[#This Row],[V overhang]],"0")</f>
        <v>0</v>
      </c>
      <c r="G134" s="38" t="str">
        <f>IFERROR(Table8[[#This Row],[H right]]/Table8[[#This Row],[V right]],"0")</f>
        <v>0</v>
      </c>
      <c r="H134" s="38" t="str">
        <f>IFERROR((Table8[[#This Row],[H left]]/Table8[[#This Row],[V left]]),"0")</f>
        <v>0</v>
      </c>
      <c r="I134" s="253" t="str">
        <f>IFERROR(IF('General Details'!$I$2='Reference Tables 2'!$B$3,VLOOKUP('Equivalent SHGC'!$F134,'Reference Tables 2'!$D$6:$L$16,MATCH('Equivalent SHGC'!$B134,'Reference Tables 2'!$D$4:$L$4,0),TRUE),VLOOKUP($F134,'Reference Tables 2'!$D$22:$L$32,MATCH('Equivalent SHGC'!$B134,'Reference Tables 2'!$D$20:$L$20,0),TRUE)),"1")</f>
        <v>1</v>
      </c>
      <c r="J134" s="38" t="str">
        <f>IFERROR(IF('General Details'!$I$2='Reference Tables 2'!$B$3,VLOOKUP('Equivalent SHGC'!$G134,'Reference Tables 2'!$D$38:$L$48,MATCH('Equivalent SHGC'!$B134,'Reference Tables 2'!$D$36:$L$36,0),TRUE),VLOOKUP($G134,'Reference Tables 2'!$D$54:$L$64,MATCH('Equivalent SHGC'!$B134,'Reference Tables 2'!$D$52:$L$52,0),TRUE)),"1")</f>
        <v>1</v>
      </c>
      <c r="K134" s="38" t="str">
        <f>IFERROR(IF('General Details'!$I$2='Reference Tables 2'!$B$3,VLOOKUP('Equivalent SHGC'!$H134,'Reference Tables 2'!$D$70:$L$80,MATCH('Equivalent SHGC'!$B134,'Reference Tables 2'!$D$68:$L$68,0),TRUE),VLOOKUP($H134,'Reference Tables 2'!$D$86:$L$96,MATCH('Equivalent SHGC'!$B134,'Reference Tables 2'!$D$84:$L$84,0),TRUE)),"1")</f>
        <v>1</v>
      </c>
      <c r="L134" s="38">
        <f t="shared" si="5"/>
        <v>1</v>
      </c>
      <c r="M134" s="38">
        <f t="shared" si="6"/>
        <v>1</v>
      </c>
      <c r="N134" s="187">
        <f>'General Details'!$C$30*M134</f>
        <v>0.8</v>
      </c>
      <c r="P134" s="174" t="str">
        <f>IFERROR(Table8[[#This Row],[Total Glass area in opening (m2)]],"")</f>
        <v/>
      </c>
      <c r="Q134" s="175" t="str">
        <f>IFERROR(IF('General Details'!$I$2='Reference Tables '!$D$4,VLOOKUP('Equivalent SHGC'!$B134,'Reference Tables '!$B$5:$D$12,3,FALSE),VLOOKUP('Equivalent SHGC'!$B134,'Reference Tables '!$B$5:$D$12,2,FALSE)),"")</f>
        <v/>
      </c>
    </row>
    <row r="135" spans="2:17" ht="15.6" x14ac:dyDescent="0.3">
      <c r="B135" s="186">
        <f>IFERROR(Table8[[#This Row],[Orientation ]],"")</f>
        <v>0</v>
      </c>
      <c r="C135" s="139">
        <f>IFERROR(Table8[[#This Row],[Window/Door/Ventilator Name
]],"")</f>
        <v>0</v>
      </c>
      <c r="D135" s="139">
        <f>IFERROR(Table8[[#This Row],[No. of Openings ]],"")</f>
        <v>0</v>
      </c>
      <c r="E135" s="139" t="str">
        <f>IFERROR(Table8[[#This Row],[Glass area in opening (m2)]],"")</f>
        <v/>
      </c>
      <c r="F135" s="36" t="str">
        <f>IFERROR(Table8[[#This Row],[H overhang]]/Table8[[#This Row],[V overhang]],"0")</f>
        <v>0</v>
      </c>
      <c r="G135" s="38" t="str">
        <f>IFERROR(Table8[[#This Row],[H right]]/Table8[[#This Row],[V right]],"0")</f>
        <v>0</v>
      </c>
      <c r="H135" s="38" t="str">
        <f>IFERROR((Table8[[#This Row],[H left]]/Table8[[#This Row],[V left]]),"0")</f>
        <v>0</v>
      </c>
      <c r="I135" s="253" t="str">
        <f>IFERROR(IF('General Details'!$I$2='Reference Tables 2'!$B$3,VLOOKUP('Equivalent SHGC'!$F135,'Reference Tables 2'!$D$6:$L$16,MATCH('Equivalent SHGC'!$B135,'Reference Tables 2'!$D$4:$L$4,0),TRUE),VLOOKUP($F135,'Reference Tables 2'!$D$22:$L$32,MATCH('Equivalent SHGC'!$B135,'Reference Tables 2'!$D$20:$L$20,0),TRUE)),"1")</f>
        <v>1</v>
      </c>
      <c r="J135" s="38" t="str">
        <f>IFERROR(IF('General Details'!$I$2='Reference Tables 2'!$B$3,VLOOKUP('Equivalent SHGC'!$G135,'Reference Tables 2'!$D$38:$L$48,MATCH('Equivalent SHGC'!$B135,'Reference Tables 2'!$D$36:$L$36,0),TRUE),VLOOKUP($G135,'Reference Tables 2'!$D$54:$L$64,MATCH('Equivalent SHGC'!$B135,'Reference Tables 2'!$D$52:$L$52,0),TRUE)),"1")</f>
        <v>1</v>
      </c>
      <c r="K135" s="38" t="str">
        <f>IFERROR(IF('General Details'!$I$2='Reference Tables 2'!$B$3,VLOOKUP('Equivalent SHGC'!$H135,'Reference Tables 2'!$D$70:$L$80,MATCH('Equivalent SHGC'!$B135,'Reference Tables 2'!$D$68:$L$68,0),TRUE),VLOOKUP($H135,'Reference Tables 2'!$D$86:$L$96,MATCH('Equivalent SHGC'!$B135,'Reference Tables 2'!$D$84:$L$84,0),TRUE)),"1")</f>
        <v>1</v>
      </c>
      <c r="L135" s="38">
        <f t="shared" si="5"/>
        <v>1</v>
      </c>
      <c r="M135" s="38">
        <f t="shared" si="6"/>
        <v>1</v>
      </c>
      <c r="N135" s="187">
        <f>'General Details'!$C$30*M135</f>
        <v>0.8</v>
      </c>
      <c r="P135" s="174" t="str">
        <f>IFERROR(Table8[[#This Row],[Total Glass area in opening (m2)]],"")</f>
        <v/>
      </c>
      <c r="Q135" s="175" t="str">
        <f>IFERROR(IF('General Details'!$I$2='Reference Tables '!$D$4,VLOOKUP('Equivalent SHGC'!$B135,'Reference Tables '!$B$5:$D$12,3,FALSE),VLOOKUP('Equivalent SHGC'!$B135,'Reference Tables '!$B$5:$D$12,2,FALSE)),"")</f>
        <v/>
      </c>
    </row>
    <row r="136" spans="2:17" ht="15.6" x14ac:dyDescent="0.3">
      <c r="B136" s="186">
        <f>IFERROR(Table8[[#This Row],[Orientation ]],"")</f>
        <v>0</v>
      </c>
      <c r="C136" s="139">
        <f>IFERROR(Table8[[#This Row],[Window/Door/Ventilator Name
]],"")</f>
        <v>0</v>
      </c>
      <c r="D136" s="139">
        <f>IFERROR(Table8[[#This Row],[No. of Openings ]],"")</f>
        <v>0</v>
      </c>
      <c r="E136" s="139" t="str">
        <f>IFERROR(Table8[[#This Row],[Glass area in opening (m2)]],"")</f>
        <v/>
      </c>
      <c r="F136" s="36" t="str">
        <f>IFERROR(Table8[[#This Row],[H overhang]]/Table8[[#This Row],[V overhang]],"0")</f>
        <v>0</v>
      </c>
      <c r="G136" s="38" t="str">
        <f>IFERROR(Table8[[#This Row],[H right]]/Table8[[#This Row],[V right]],"0")</f>
        <v>0</v>
      </c>
      <c r="H136" s="38" t="str">
        <f>IFERROR((Table8[[#This Row],[H left]]/Table8[[#This Row],[V left]]),"0")</f>
        <v>0</v>
      </c>
      <c r="I136" s="253" t="str">
        <f>IFERROR(IF('General Details'!$I$2='Reference Tables 2'!$B$3,VLOOKUP('Equivalent SHGC'!$F136,'Reference Tables 2'!$D$6:$L$16,MATCH('Equivalent SHGC'!$B136,'Reference Tables 2'!$D$4:$L$4,0),TRUE),VLOOKUP($F136,'Reference Tables 2'!$D$22:$L$32,MATCH('Equivalent SHGC'!$B136,'Reference Tables 2'!$D$20:$L$20,0),TRUE)),"1")</f>
        <v>1</v>
      </c>
      <c r="J136" s="38" t="str">
        <f>IFERROR(IF('General Details'!$I$2='Reference Tables 2'!$B$3,VLOOKUP('Equivalent SHGC'!$G136,'Reference Tables 2'!$D$38:$L$48,MATCH('Equivalent SHGC'!$B136,'Reference Tables 2'!$D$36:$L$36,0),TRUE),VLOOKUP($G136,'Reference Tables 2'!$D$54:$L$64,MATCH('Equivalent SHGC'!$B136,'Reference Tables 2'!$D$52:$L$52,0),TRUE)),"1")</f>
        <v>1</v>
      </c>
      <c r="K136" s="38" t="str">
        <f>IFERROR(IF('General Details'!$I$2='Reference Tables 2'!$B$3,VLOOKUP('Equivalent SHGC'!$H136,'Reference Tables 2'!$D$70:$L$80,MATCH('Equivalent SHGC'!$B136,'Reference Tables 2'!$D$68:$L$68,0),TRUE),VLOOKUP($H136,'Reference Tables 2'!$D$86:$L$96,MATCH('Equivalent SHGC'!$B136,'Reference Tables 2'!$D$84:$L$84,0),TRUE)),"1")</f>
        <v>1</v>
      </c>
      <c r="L136" s="38">
        <f t="shared" si="5"/>
        <v>1</v>
      </c>
      <c r="M136" s="38">
        <f t="shared" si="6"/>
        <v>1</v>
      </c>
      <c r="N136" s="187">
        <f>'General Details'!$C$30*M136</f>
        <v>0.8</v>
      </c>
      <c r="P136" s="174" t="str">
        <f>IFERROR(Table8[[#This Row],[Total Glass area in opening (m2)]],"")</f>
        <v/>
      </c>
      <c r="Q136" s="175" t="str">
        <f>IFERROR(IF('General Details'!$I$2='Reference Tables '!$D$4,VLOOKUP('Equivalent SHGC'!$B136,'Reference Tables '!$B$5:$D$12,3,FALSE),VLOOKUP('Equivalent SHGC'!$B136,'Reference Tables '!$B$5:$D$12,2,FALSE)),"")</f>
        <v/>
      </c>
    </row>
    <row r="137" spans="2:17" ht="15.6" x14ac:dyDescent="0.3">
      <c r="B137" s="186">
        <f>IFERROR(Table8[[#This Row],[Orientation ]],"")</f>
        <v>0</v>
      </c>
      <c r="C137" s="139">
        <f>IFERROR(Table8[[#This Row],[Window/Door/Ventilator Name
]],"")</f>
        <v>0</v>
      </c>
      <c r="D137" s="139">
        <f>IFERROR(Table8[[#This Row],[No. of Openings ]],"")</f>
        <v>0</v>
      </c>
      <c r="E137" s="139" t="str">
        <f>IFERROR(Table8[[#This Row],[Glass area in opening (m2)]],"")</f>
        <v/>
      </c>
      <c r="F137" s="36" t="str">
        <f>IFERROR(Table8[[#This Row],[H overhang]]/Table8[[#This Row],[V overhang]],"0")</f>
        <v>0</v>
      </c>
      <c r="G137" s="38" t="str">
        <f>IFERROR(Table8[[#This Row],[H right]]/Table8[[#This Row],[V right]],"0")</f>
        <v>0</v>
      </c>
      <c r="H137" s="38" t="str">
        <f>IFERROR((Table8[[#This Row],[H left]]/Table8[[#This Row],[V left]]),"0")</f>
        <v>0</v>
      </c>
      <c r="I137" s="253" t="str">
        <f>IFERROR(IF('General Details'!$I$2='Reference Tables 2'!$B$3,VLOOKUP('Equivalent SHGC'!$F137,'Reference Tables 2'!$D$6:$L$16,MATCH('Equivalent SHGC'!$B137,'Reference Tables 2'!$D$4:$L$4,0),TRUE),VLOOKUP($F137,'Reference Tables 2'!$D$22:$L$32,MATCH('Equivalent SHGC'!$B137,'Reference Tables 2'!$D$20:$L$20,0),TRUE)),"1")</f>
        <v>1</v>
      </c>
      <c r="J137" s="38" t="str">
        <f>IFERROR(IF('General Details'!$I$2='Reference Tables 2'!$B$3,VLOOKUP('Equivalent SHGC'!$G137,'Reference Tables 2'!$D$38:$L$48,MATCH('Equivalent SHGC'!$B137,'Reference Tables 2'!$D$36:$L$36,0),TRUE),VLOOKUP($G137,'Reference Tables 2'!$D$54:$L$64,MATCH('Equivalent SHGC'!$B137,'Reference Tables 2'!$D$52:$L$52,0),TRUE)),"1")</f>
        <v>1</v>
      </c>
      <c r="K137" s="38" t="str">
        <f>IFERROR(IF('General Details'!$I$2='Reference Tables 2'!$B$3,VLOOKUP('Equivalent SHGC'!$H137,'Reference Tables 2'!$D$70:$L$80,MATCH('Equivalent SHGC'!$B137,'Reference Tables 2'!$D$68:$L$68,0),TRUE),VLOOKUP($H137,'Reference Tables 2'!$D$86:$L$96,MATCH('Equivalent SHGC'!$B137,'Reference Tables 2'!$D$84:$L$84,0),TRUE)),"1")</f>
        <v>1</v>
      </c>
      <c r="L137" s="38">
        <f t="shared" si="5"/>
        <v>1</v>
      </c>
      <c r="M137" s="38">
        <f t="shared" si="6"/>
        <v>1</v>
      </c>
      <c r="N137" s="187">
        <f>'General Details'!$C$30*M137</f>
        <v>0.8</v>
      </c>
      <c r="P137" s="174" t="str">
        <f>IFERROR(Table8[[#This Row],[Total Glass area in opening (m2)]],"")</f>
        <v/>
      </c>
      <c r="Q137" s="175" t="str">
        <f>IFERROR(IF('General Details'!$I$2='Reference Tables '!$D$4,VLOOKUP('Equivalent SHGC'!$B137,'Reference Tables '!$B$5:$D$12,3,FALSE),VLOOKUP('Equivalent SHGC'!$B137,'Reference Tables '!$B$5:$D$12,2,FALSE)),"")</f>
        <v/>
      </c>
    </row>
    <row r="138" spans="2:17" ht="15.6" x14ac:dyDescent="0.3">
      <c r="B138" s="186">
        <f>IFERROR(Table8[[#This Row],[Orientation ]],"")</f>
        <v>0</v>
      </c>
      <c r="C138" s="139">
        <f>IFERROR(Table8[[#This Row],[Window/Door/Ventilator Name
]],"")</f>
        <v>0</v>
      </c>
      <c r="D138" s="139">
        <f>IFERROR(Table8[[#This Row],[No. of Openings ]],"")</f>
        <v>0</v>
      </c>
      <c r="E138" s="139" t="str">
        <f>IFERROR(Table8[[#This Row],[Glass area in opening (m2)]],"")</f>
        <v/>
      </c>
      <c r="F138" s="36" t="str">
        <f>IFERROR(Table8[[#This Row],[H overhang]]/Table8[[#This Row],[V overhang]],"0")</f>
        <v>0</v>
      </c>
      <c r="G138" s="38" t="str">
        <f>IFERROR(Table8[[#This Row],[H right]]/Table8[[#This Row],[V right]],"0")</f>
        <v>0</v>
      </c>
      <c r="H138" s="38" t="str">
        <f>IFERROR((Table8[[#This Row],[H left]]/Table8[[#This Row],[V left]]),"0")</f>
        <v>0</v>
      </c>
      <c r="I138" s="253" t="str">
        <f>IFERROR(IF('General Details'!$I$2='Reference Tables 2'!$B$3,VLOOKUP('Equivalent SHGC'!$F138,'Reference Tables 2'!$D$6:$L$16,MATCH('Equivalent SHGC'!$B138,'Reference Tables 2'!$D$4:$L$4,0),TRUE),VLOOKUP($F138,'Reference Tables 2'!$D$22:$L$32,MATCH('Equivalent SHGC'!$B138,'Reference Tables 2'!$D$20:$L$20,0),TRUE)),"1")</f>
        <v>1</v>
      </c>
      <c r="J138" s="38" t="str">
        <f>IFERROR(IF('General Details'!$I$2='Reference Tables 2'!$B$3,VLOOKUP('Equivalent SHGC'!$G138,'Reference Tables 2'!$D$38:$L$48,MATCH('Equivalent SHGC'!$B138,'Reference Tables 2'!$D$36:$L$36,0),TRUE),VLOOKUP($G138,'Reference Tables 2'!$D$54:$L$64,MATCH('Equivalent SHGC'!$B138,'Reference Tables 2'!$D$52:$L$52,0),TRUE)),"1")</f>
        <v>1</v>
      </c>
      <c r="K138" s="38" t="str">
        <f>IFERROR(IF('General Details'!$I$2='Reference Tables 2'!$B$3,VLOOKUP('Equivalent SHGC'!$H138,'Reference Tables 2'!$D$70:$L$80,MATCH('Equivalent SHGC'!$B138,'Reference Tables 2'!$D$68:$L$68,0),TRUE),VLOOKUP($H138,'Reference Tables 2'!$D$86:$L$96,MATCH('Equivalent SHGC'!$B138,'Reference Tables 2'!$D$84:$L$84,0),TRUE)),"1")</f>
        <v>1</v>
      </c>
      <c r="L138" s="38">
        <f t="shared" si="5"/>
        <v>1</v>
      </c>
      <c r="M138" s="38">
        <f t="shared" si="6"/>
        <v>1</v>
      </c>
      <c r="N138" s="187">
        <f>'General Details'!$C$30*M138</f>
        <v>0.8</v>
      </c>
      <c r="P138" s="174" t="str">
        <f>IFERROR(Table8[[#This Row],[Total Glass area in opening (m2)]],"")</f>
        <v/>
      </c>
      <c r="Q138" s="175" t="str">
        <f>IFERROR(IF('General Details'!$I$2='Reference Tables '!$D$4,VLOOKUP('Equivalent SHGC'!$B138,'Reference Tables '!$B$5:$D$12,3,FALSE),VLOOKUP('Equivalent SHGC'!$B138,'Reference Tables '!$B$5:$D$12,2,FALSE)),"")</f>
        <v/>
      </c>
    </row>
    <row r="139" spans="2:17" ht="15.6" x14ac:dyDescent="0.3">
      <c r="B139" s="186">
        <f>IFERROR(Table8[[#This Row],[Orientation ]],"")</f>
        <v>0</v>
      </c>
      <c r="C139" s="139">
        <f>IFERROR(Table8[[#This Row],[Window/Door/Ventilator Name
]],"")</f>
        <v>0</v>
      </c>
      <c r="D139" s="139">
        <f>IFERROR(Table8[[#This Row],[No. of Openings ]],"")</f>
        <v>0</v>
      </c>
      <c r="E139" s="139" t="str">
        <f>IFERROR(Table8[[#This Row],[Glass area in opening (m2)]],"")</f>
        <v/>
      </c>
      <c r="F139" s="36" t="str">
        <f>IFERROR(Table8[[#This Row],[H overhang]]/Table8[[#This Row],[V overhang]],"0")</f>
        <v>0</v>
      </c>
      <c r="G139" s="38" t="str">
        <f>IFERROR(Table8[[#This Row],[H right]]/Table8[[#This Row],[V right]],"0")</f>
        <v>0</v>
      </c>
      <c r="H139" s="38" t="str">
        <f>IFERROR((Table8[[#This Row],[H left]]/Table8[[#This Row],[V left]]),"0")</f>
        <v>0</v>
      </c>
      <c r="I139" s="253" t="str">
        <f>IFERROR(IF('General Details'!$I$2='Reference Tables 2'!$B$3,VLOOKUP('Equivalent SHGC'!$F139,'Reference Tables 2'!$D$6:$L$16,MATCH('Equivalent SHGC'!$B139,'Reference Tables 2'!$D$4:$L$4,0),TRUE),VLOOKUP($F139,'Reference Tables 2'!$D$22:$L$32,MATCH('Equivalent SHGC'!$B139,'Reference Tables 2'!$D$20:$L$20,0),TRUE)),"1")</f>
        <v>1</v>
      </c>
      <c r="J139" s="38" t="str">
        <f>IFERROR(IF('General Details'!$I$2='Reference Tables 2'!$B$3,VLOOKUP('Equivalent SHGC'!$G139,'Reference Tables 2'!$D$38:$L$48,MATCH('Equivalent SHGC'!$B139,'Reference Tables 2'!$D$36:$L$36,0),TRUE),VLOOKUP($G139,'Reference Tables 2'!$D$54:$L$64,MATCH('Equivalent SHGC'!$B139,'Reference Tables 2'!$D$52:$L$52,0),TRUE)),"1")</f>
        <v>1</v>
      </c>
      <c r="K139" s="38" t="str">
        <f>IFERROR(IF('General Details'!$I$2='Reference Tables 2'!$B$3,VLOOKUP('Equivalent SHGC'!$H139,'Reference Tables 2'!$D$70:$L$80,MATCH('Equivalent SHGC'!$B139,'Reference Tables 2'!$D$68:$L$68,0),TRUE),VLOOKUP($H139,'Reference Tables 2'!$D$86:$L$96,MATCH('Equivalent SHGC'!$B139,'Reference Tables 2'!$D$84:$L$84,0),TRUE)),"1")</f>
        <v>1</v>
      </c>
      <c r="L139" s="38">
        <f t="shared" si="5"/>
        <v>1</v>
      </c>
      <c r="M139" s="38">
        <f t="shared" si="6"/>
        <v>1</v>
      </c>
      <c r="N139" s="187">
        <f>'General Details'!$C$30*M139</f>
        <v>0.8</v>
      </c>
      <c r="P139" s="174" t="str">
        <f>IFERROR(Table8[[#This Row],[Total Glass area in opening (m2)]],"")</f>
        <v/>
      </c>
      <c r="Q139" s="175" t="str">
        <f>IFERROR(IF('General Details'!$I$2='Reference Tables '!$D$4,VLOOKUP('Equivalent SHGC'!$B139,'Reference Tables '!$B$5:$D$12,3,FALSE),VLOOKUP('Equivalent SHGC'!$B139,'Reference Tables '!$B$5:$D$12,2,FALSE)),"")</f>
        <v/>
      </c>
    </row>
    <row r="140" spans="2:17" ht="15.6" x14ac:dyDescent="0.3">
      <c r="B140" s="186">
        <f>IFERROR(Table8[[#This Row],[Orientation ]],"")</f>
        <v>0</v>
      </c>
      <c r="C140" s="139">
        <f>IFERROR(Table8[[#This Row],[Window/Door/Ventilator Name
]],"")</f>
        <v>0</v>
      </c>
      <c r="D140" s="139">
        <f>IFERROR(Table8[[#This Row],[No. of Openings ]],"")</f>
        <v>0</v>
      </c>
      <c r="E140" s="139" t="str">
        <f>IFERROR(Table8[[#This Row],[Glass area in opening (m2)]],"")</f>
        <v/>
      </c>
      <c r="F140" s="36" t="str">
        <f>IFERROR(Table8[[#This Row],[H overhang]]/Table8[[#This Row],[V overhang]],"0")</f>
        <v>0</v>
      </c>
      <c r="G140" s="38" t="str">
        <f>IFERROR(Table8[[#This Row],[H right]]/Table8[[#This Row],[V right]],"0")</f>
        <v>0</v>
      </c>
      <c r="H140" s="38" t="str">
        <f>IFERROR((Table8[[#This Row],[H left]]/Table8[[#This Row],[V left]]),"0")</f>
        <v>0</v>
      </c>
      <c r="I140" s="253" t="str">
        <f>IFERROR(IF('General Details'!$I$2='Reference Tables 2'!$B$3,VLOOKUP('Equivalent SHGC'!$F140,'Reference Tables 2'!$D$6:$L$16,MATCH('Equivalent SHGC'!$B140,'Reference Tables 2'!$D$4:$L$4,0),TRUE),VLOOKUP($F140,'Reference Tables 2'!$D$22:$L$32,MATCH('Equivalent SHGC'!$B140,'Reference Tables 2'!$D$20:$L$20,0),TRUE)),"1")</f>
        <v>1</v>
      </c>
      <c r="J140" s="38" t="str">
        <f>IFERROR(IF('General Details'!$I$2='Reference Tables 2'!$B$3,VLOOKUP('Equivalent SHGC'!$G140,'Reference Tables 2'!$D$38:$L$48,MATCH('Equivalent SHGC'!$B140,'Reference Tables 2'!$D$36:$L$36,0),TRUE),VLOOKUP($G140,'Reference Tables 2'!$D$54:$L$64,MATCH('Equivalent SHGC'!$B140,'Reference Tables 2'!$D$52:$L$52,0),TRUE)),"1")</f>
        <v>1</v>
      </c>
      <c r="K140" s="38" t="str">
        <f>IFERROR(IF('General Details'!$I$2='Reference Tables 2'!$B$3,VLOOKUP('Equivalent SHGC'!$H140,'Reference Tables 2'!$D$70:$L$80,MATCH('Equivalent SHGC'!$B140,'Reference Tables 2'!$D$68:$L$68,0),TRUE),VLOOKUP($H140,'Reference Tables 2'!$D$86:$L$96,MATCH('Equivalent SHGC'!$B140,'Reference Tables 2'!$D$84:$L$84,0),TRUE)),"1")</f>
        <v>1</v>
      </c>
      <c r="L140" s="38">
        <f t="shared" si="5"/>
        <v>1</v>
      </c>
      <c r="M140" s="38">
        <f t="shared" si="6"/>
        <v>1</v>
      </c>
      <c r="N140" s="187">
        <f>'General Details'!$C$30*M140</f>
        <v>0.8</v>
      </c>
      <c r="P140" s="174" t="str">
        <f>IFERROR(Table8[[#This Row],[Total Glass area in opening (m2)]],"")</f>
        <v/>
      </c>
      <c r="Q140" s="175" t="str">
        <f>IFERROR(IF('General Details'!$I$2='Reference Tables '!$D$4,VLOOKUP('Equivalent SHGC'!$B140,'Reference Tables '!$B$5:$D$12,3,FALSE),VLOOKUP('Equivalent SHGC'!$B140,'Reference Tables '!$B$5:$D$12,2,FALSE)),"")</f>
        <v/>
      </c>
    </row>
    <row r="141" spans="2:17" ht="15.6" x14ac:dyDescent="0.3">
      <c r="B141" s="186">
        <f>IFERROR(Table8[[#This Row],[Orientation ]],"")</f>
        <v>0</v>
      </c>
      <c r="C141" s="139">
        <f>IFERROR(Table8[[#This Row],[Window/Door/Ventilator Name
]],"")</f>
        <v>0</v>
      </c>
      <c r="D141" s="139">
        <f>IFERROR(Table8[[#This Row],[No. of Openings ]],"")</f>
        <v>0</v>
      </c>
      <c r="E141" s="139" t="str">
        <f>IFERROR(Table8[[#This Row],[Glass area in opening (m2)]],"")</f>
        <v/>
      </c>
      <c r="F141" s="36" t="str">
        <f>IFERROR(Table8[[#This Row],[H overhang]]/Table8[[#This Row],[V overhang]],"0")</f>
        <v>0</v>
      </c>
      <c r="G141" s="38" t="str">
        <f>IFERROR(Table8[[#This Row],[H right]]/Table8[[#This Row],[V right]],"0")</f>
        <v>0</v>
      </c>
      <c r="H141" s="38" t="str">
        <f>IFERROR((Table8[[#This Row],[H left]]/Table8[[#This Row],[V left]]),"0")</f>
        <v>0</v>
      </c>
      <c r="I141" s="253" t="str">
        <f>IFERROR(IF('General Details'!$I$2='Reference Tables 2'!$B$3,VLOOKUP('Equivalent SHGC'!$F141,'Reference Tables 2'!$D$6:$L$16,MATCH('Equivalent SHGC'!$B141,'Reference Tables 2'!$D$4:$L$4,0),TRUE),VLOOKUP($F141,'Reference Tables 2'!$D$22:$L$32,MATCH('Equivalent SHGC'!$B141,'Reference Tables 2'!$D$20:$L$20,0),TRUE)),"1")</f>
        <v>1</v>
      </c>
      <c r="J141" s="38" t="str">
        <f>IFERROR(IF('General Details'!$I$2='Reference Tables 2'!$B$3,VLOOKUP('Equivalent SHGC'!$G141,'Reference Tables 2'!$D$38:$L$48,MATCH('Equivalent SHGC'!$B141,'Reference Tables 2'!$D$36:$L$36,0),TRUE),VLOOKUP($G141,'Reference Tables 2'!$D$54:$L$64,MATCH('Equivalent SHGC'!$B141,'Reference Tables 2'!$D$52:$L$52,0),TRUE)),"1")</f>
        <v>1</v>
      </c>
      <c r="K141" s="38" t="str">
        <f>IFERROR(IF('General Details'!$I$2='Reference Tables 2'!$B$3,VLOOKUP('Equivalent SHGC'!$H141,'Reference Tables 2'!$D$70:$L$80,MATCH('Equivalent SHGC'!$B141,'Reference Tables 2'!$D$68:$L$68,0),TRUE),VLOOKUP($H141,'Reference Tables 2'!$D$86:$L$96,MATCH('Equivalent SHGC'!$B141,'Reference Tables 2'!$D$84:$L$84,0),TRUE)),"1")</f>
        <v>1</v>
      </c>
      <c r="L141" s="38">
        <f t="shared" si="5"/>
        <v>1</v>
      </c>
      <c r="M141" s="38">
        <f t="shared" si="6"/>
        <v>1</v>
      </c>
      <c r="N141" s="187">
        <f>'General Details'!$C$30*M141</f>
        <v>0.8</v>
      </c>
      <c r="P141" s="174" t="str">
        <f>IFERROR(Table8[[#This Row],[Total Glass area in opening (m2)]],"")</f>
        <v/>
      </c>
      <c r="Q141" s="175" t="str">
        <f>IFERROR(IF('General Details'!$I$2='Reference Tables '!$D$4,VLOOKUP('Equivalent SHGC'!$B141,'Reference Tables '!$B$5:$D$12,3,FALSE),VLOOKUP('Equivalent SHGC'!$B141,'Reference Tables '!$B$5:$D$12,2,FALSE)),"")</f>
        <v/>
      </c>
    </row>
    <row r="142" spans="2:17" ht="15.6" x14ac:dyDescent="0.3">
      <c r="B142" s="186">
        <f>IFERROR(Table8[[#This Row],[Orientation ]],"")</f>
        <v>0</v>
      </c>
      <c r="C142" s="139">
        <f>IFERROR(Table8[[#This Row],[Window/Door/Ventilator Name
]],"")</f>
        <v>0</v>
      </c>
      <c r="D142" s="139">
        <f>IFERROR(Table8[[#This Row],[No. of Openings ]],"")</f>
        <v>0</v>
      </c>
      <c r="E142" s="139" t="str">
        <f>IFERROR(Table8[[#This Row],[Glass area in opening (m2)]],"")</f>
        <v/>
      </c>
      <c r="F142" s="36" t="str">
        <f>IFERROR(Table8[[#This Row],[H overhang]]/Table8[[#This Row],[V overhang]],"0")</f>
        <v>0</v>
      </c>
      <c r="G142" s="38" t="str">
        <f>IFERROR(Table8[[#This Row],[H right]]/Table8[[#This Row],[V right]],"0")</f>
        <v>0</v>
      </c>
      <c r="H142" s="38" t="str">
        <f>IFERROR((Table8[[#This Row],[H left]]/Table8[[#This Row],[V left]]),"0")</f>
        <v>0</v>
      </c>
      <c r="I142" s="253" t="str">
        <f>IFERROR(IF('General Details'!$I$2='Reference Tables 2'!$B$3,VLOOKUP('Equivalent SHGC'!$F142,'Reference Tables 2'!$D$6:$L$16,MATCH('Equivalent SHGC'!$B142,'Reference Tables 2'!$D$4:$L$4,0),TRUE),VLOOKUP($F142,'Reference Tables 2'!$D$22:$L$32,MATCH('Equivalent SHGC'!$B142,'Reference Tables 2'!$D$20:$L$20,0),TRUE)),"1")</f>
        <v>1</v>
      </c>
      <c r="J142" s="38" t="str">
        <f>IFERROR(IF('General Details'!$I$2='Reference Tables 2'!$B$3,VLOOKUP('Equivalent SHGC'!$G142,'Reference Tables 2'!$D$38:$L$48,MATCH('Equivalent SHGC'!$B142,'Reference Tables 2'!$D$36:$L$36,0),TRUE),VLOOKUP($G142,'Reference Tables 2'!$D$54:$L$64,MATCH('Equivalent SHGC'!$B142,'Reference Tables 2'!$D$52:$L$52,0),TRUE)),"1")</f>
        <v>1</v>
      </c>
      <c r="K142" s="38" t="str">
        <f>IFERROR(IF('General Details'!$I$2='Reference Tables 2'!$B$3,VLOOKUP('Equivalent SHGC'!$H142,'Reference Tables 2'!$D$70:$L$80,MATCH('Equivalent SHGC'!$B142,'Reference Tables 2'!$D$68:$L$68,0),TRUE),VLOOKUP($H142,'Reference Tables 2'!$D$86:$L$96,MATCH('Equivalent SHGC'!$B142,'Reference Tables 2'!$D$84:$L$84,0),TRUE)),"1")</f>
        <v>1</v>
      </c>
      <c r="L142" s="38">
        <f t="shared" si="5"/>
        <v>1</v>
      </c>
      <c r="M142" s="38">
        <f t="shared" si="6"/>
        <v>1</v>
      </c>
      <c r="N142" s="187">
        <f>'General Details'!$C$30*M142</f>
        <v>0.8</v>
      </c>
      <c r="P142" s="174" t="str">
        <f>IFERROR(Table8[[#This Row],[Total Glass area in opening (m2)]],"")</f>
        <v/>
      </c>
      <c r="Q142" s="175" t="str">
        <f>IFERROR(IF('General Details'!$I$2='Reference Tables '!$D$4,VLOOKUP('Equivalent SHGC'!$B142,'Reference Tables '!$B$5:$D$12,3,FALSE),VLOOKUP('Equivalent SHGC'!$B142,'Reference Tables '!$B$5:$D$12,2,FALSE)),"")</f>
        <v/>
      </c>
    </row>
    <row r="143" spans="2:17" ht="15.6" x14ac:dyDescent="0.3">
      <c r="B143" s="186">
        <f>IFERROR(Table8[[#This Row],[Orientation ]],"")</f>
        <v>0</v>
      </c>
      <c r="C143" s="139">
        <f>IFERROR(Table8[[#This Row],[Window/Door/Ventilator Name
]],"")</f>
        <v>0</v>
      </c>
      <c r="D143" s="139">
        <f>IFERROR(Table8[[#This Row],[No. of Openings ]],"")</f>
        <v>0</v>
      </c>
      <c r="E143" s="139" t="str">
        <f>IFERROR(Table8[[#This Row],[Glass area in opening (m2)]],"")</f>
        <v/>
      </c>
      <c r="F143" s="36" t="str">
        <f>IFERROR(Table8[[#This Row],[H overhang]]/Table8[[#This Row],[V overhang]],"0")</f>
        <v>0</v>
      </c>
      <c r="G143" s="38" t="str">
        <f>IFERROR(Table8[[#This Row],[H right]]/Table8[[#This Row],[V right]],"0")</f>
        <v>0</v>
      </c>
      <c r="H143" s="38" t="str">
        <f>IFERROR((Table8[[#This Row],[H left]]/Table8[[#This Row],[V left]]),"0")</f>
        <v>0</v>
      </c>
      <c r="I143" s="253" t="str">
        <f>IFERROR(IF('General Details'!$I$2='Reference Tables 2'!$B$3,VLOOKUP('Equivalent SHGC'!$F143,'Reference Tables 2'!$D$6:$L$16,MATCH('Equivalent SHGC'!$B143,'Reference Tables 2'!$D$4:$L$4,0),TRUE),VLOOKUP($F143,'Reference Tables 2'!$D$22:$L$32,MATCH('Equivalent SHGC'!$B143,'Reference Tables 2'!$D$20:$L$20,0),TRUE)),"1")</f>
        <v>1</v>
      </c>
      <c r="J143" s="38" t="str">
        <f>IFERROR(IF('General Details'!$I$2='Reference Tables 2'!$B$3,VLOOKUP('Equivalent SHGC'!$G143,'Reference Tables 2'!$D$38:$L$48,MATCH('Equivalent SHGC'!$B143,'Reference Tables 2'!$D$36:$L$36,0),TRUE),VLOOKUP($G143,'Reference Tables 2'!$D$54:$L$64,MATCH('Equivalent SHGC'!$B143,'Reference Tables 2'!$D$52:$L$52,0),TRUE)),"1")</f>
        <v>1</v>
      </c>
      <c r="K143" s="38" t="str">
        <f>IFERROR(IF('General Details'!$I$2='Reference Tables 2'!$B$3,VLOOKUP('Equivalent SHGC'!$H143,'Reference Tables 2'!$D$70:$L$80,MATCH('Equivalent SHGC'!$B143,'Reference Tables 2'!$D$68:$L$68,0),TRUE),VLOOKUP($H143,'Reference Tables 2'!$D$86:$L$96,MATCH('Equivalent SHGC'!$B143,'Reference Tables 2'!$D$84:$L$84,0),TRUE)),"1")</f>
        <v>1</v>
      </c>
      <c r="L143" s="38">
        <f t="shared" si="5"/>
        <v>1</v>
      </c>
      <c r="M143" s="38">
        <f t="shared" si="6"/>
        <v>1</v>
      </c>
      <c r="N143" s="187">
        <f>'General Details'!$C$30*M143</f>
        <v>0.8</v>
      </c>
      <c r="P143" s="174" t="str">
        <f>IFERROR(Table8[[#This Row],[Total Glass area in opening (m2)]],"")</f>
        <v/>
      </c>
      <c r="Q143" s="175" t="str">
        <f>IFERROR(IF('General Details'!$I$2='Reference Tables '!$D$4,VLOOKUP('Equivalent SHGC'!$B143,'Reference Tables '!$B$5:$D$12,3,FALSE),VLOOKUP('Equivalent SHGC'!$B143,'Reference Tables '!$B$5:$D$12,2,FALSE)),"")</f>
        <v/>
      </c>
    </row>
    <row r="144" spans="2:17" ht="15.6" x14ac:dyDescent="0.3">
      <c r="B144" s="186">
        <f>IFERROR(Table8[[#This Row],[Orientation ]],"")</f>
        <v>0</v>
      </c>
      <c r="C144" s="139">
        <f>IFERROR(Table8[[#This Row],[Window/Door/Ventilator Name
]],"")</f>
        <v>0</v>
      </c>
      <c r="D144" s="139">
        <f>IFERROR(Table8[[#This Row],[No. of Openings ]],"")</f>
        <v>0</v>
      </c>
      <c r="E144" s="139" t="str">
        <f>IFERROR(Table8[[#This Row],[Glass area in opening (m2)]],"")</f>
        <v/>
      </c>
      <c r="F144" s="36" t="str">
        <f>IFERROR(Table8[[#This Row],[H overhang]]/Table8[[#This Row],[V overhang]],"0")</f>
        <v>0</v>
      </c>
      <c r="G144" s="38" t="str">
        <f>IFERROR(Table8[[#This Row],[H right]]/Table8[[#This Row],[V right]],"0")</f>
        <v>0</v>
      </c>
      <c r="H144" s="38" t="str">
        <f>IFERROR((Table8[[#This Row],[H left]]/Table8[[#This Row],[V left]]),"0")</f>
        <v>0</v>
      </c>
      <c r="I144" s="253" t="str">
        <f>IFERROR(IF('General Details'!$I$2='Reference Tables 2'!$B$3,VLOOKUP('Equivalent SHGC'!$F144,'Reference Tables 2'!$D$6:$L$16,MATCH('Equivalent SHGC'!$B144,'Reference Tables 2'!$D$4:$L$4,0),TRUE),VLOOKUP($F144,'Reference Tables 2'!$D$22:$L$32,MATCH('Equivalent SHGC'!$B144,'Reference Tables 2'!$D$20:$L$20,0),TRUE)),"1")</f>
        <v>1</v>
      </c>
      <c r="J144" s="38" t="str">
        <f>IFERROR(IF('General Details'!$I$2='Reference Tables 2'!$B$3,VLOOKUP('Equivalent SHGC'!$G144,'Reference Tables 2'!$D$38:$L$48,MATCH('Equivalent SHGC'!$B144,'Reference Tables 2'!$D$36:$L$36,0),TRUE),VLOOKUP($G144,'Reference Tables 2'!$D$54:$L$64,MATCH('Equivalent SHGC'!$B144,'Reference Tables 2'!$D$52:$L$52,0),TRUE)),"1")</f>
        <v>1</v>
      </c>
      <c r="K144" s="38" t="str">
        <f>IFERROR(IF('General Details'!$I$2='Reference Tables 2'!$B$3,VLOOKUP('Equivalent SHGC'!$H144,'Reference Tables 2'!$D$70:$L$80,MATCH('Equivalent SHGC'!$B144,'Reference Tables 2'!$D$68:$L$68,0),TRUE),VLOOKUP($H144,'Reference Tables 2'!$D$86:$L$96,MATCH('Equivalent SHGC'!$B144,'Reference Tables 2'!$D$84:$L$84,0),TRUE)),"1")</f>
        <v>1</v>
      </c>
      <c r="L144" s="38">
        <f t="shared" si="5"/>
        <v>1</v>
      </c>
      <c r="M144" s="38">
        <f t="shared" si="6"/>
        <v>1</v>
      </c>
      <c r="N144" s="187">
        <f>'General Details'!$C$30*M144</f>
        <v>0.8</v>
      </c>
      <c r="P144" s="174" t="str">
        <f>IFERROR(Table8[[#This Row],[Total Glass area in opening (m2)]],"")</f>
        <v/>
      </c>
      <c r="Q144" s="175" t="str">
        <f>IFERROR(IF('General Details'!$I$2='Reference Tables '!$D$4,VLOOKUP('Equivalent SHGC'!$B144,'Reference Tables '!$B$5:$D$12,3,FALSE),VLOOKUP('Equivalent SHGC'!$B144,'Reference Tables '!$B$5:$D$12,2,FALSE)),"")</f>
        <v/>
      </c>
    </row>
    <row r="145" spans="2:17" ht="15.6" x14ac:dyDescent="0.3">
      <c r="B145" s="186">
        <f>IFERROR(Table8[[#This Row],[Orientation ]],"")</f>
        <v>0</v>
      </c>
      <c r="C145" s="139">
        <f>IFERROR(Table8[[#This Row],[Window/Door/Ventilator Name
]],"")</f>
        <v>0</v>
      </c>
      <c r="D145" s="139">
        <f>IFERROR(Table8[[#This Row],[No. of Openings ]],"")</f>
        <v>0</v>
      </c>
      <c r="E145" s="139" t="str">
        <f>IFERROR(Table8[[#This Row],[Glass area in opening (m2)]],"")</f>
        <v/>
      </c>
      <c r="F145" s="36" t="str">
        <f>IFERROR(Table8[[#This Row],[H overhang]]/Table8[[#This Row],[V overhang]],"0")</f>
        <v>0</v>
      </c>
      <c r="G145" s="38" t="str">
        <f>IFERROR(Table8[[#This Row],[H right]]/Table8[[#This Row],[V right]],"0")</f>
        <v>0</v>
      </c>
      <c r="H145" s="38" t="str">
        <f>IFERROR((Table8[[#This Row],[H left]]/Table8[[#This Row],[V left]]),"0")</f>
        <v>0</v>
      </c>
      <c r="I145" s="253" t="str">
        <f>IFERROR(IF('General Details'!$I$2='Reference Tables 2'!$B$3,VLOOKUP('Equivalent SHGC'!$F145,'Reference Tables 2'!$D$6:$L$16,MATCH('Equivalent SHGC'!$B145,'Reference Tables 2'!$D$4:$L$4,0),TRUE),VLOOKUP($F145,'Reference Tables 2'!$D$22:$L$32,MATCH('Equivalent SHGC'!$B145,'Reference Tables 2'!$D$20:$L$20,0),TRUE)),"1")</f>
        <v>1</v>
      </c>
      <c r="J145" s="38" t="str">
        <f>IFERROR(IF('General Details'!$I$2='Reference Tables 2'!$B$3,VLOOKUP('Equivalent SHGC'!$G145,'Reference Tables 2'!$D$38:$L$48,MATCH('Equivalent SHGC'!$B145,'Reference Tables 2'!$D$36:$L$36,0),TRUE),VLOOKUP($G145,'Reference Tables 2'!$D$54:$L$64,MATCH('Equivalent SHGC'!$B145,'Reference Tables 2'!$D$52:$L$52,0),TRUE)),"1")</f>
        <v>1</v>
      </c>
      <c r="K145" s="38" t="str">
        <f>IFERROR(IF('General Details'!$I$2='Reference Tables 2'!$B$3,VLOOKUP('Equivalent SHGC'!$H145,'Reference Tables 2'!$D$70:$L$80,MATCH('Equivalent SHGC'!$B145,'Reference Tables 2'!$D$68:$L$68,0),TRUE),VLOOKUP($H145,'Reference Tables 2'!$D$86:$L$96,MATCH('Equivalent SHGC'!$B145,'Reference Tables 2'!$D$84:$L$84,0),TRUE)),"1")</f>
        <v>1</v>
      </c>
      <c r="L145" s="38">
        <f t="shared" si="5"/>
        <v>1</v>
      </c>
      <c r="M145" s="38">
        <f t="shared" si="6"/>
        <v>1</v>
      </c>
      <c r="N145" s="187">
        <f>'General Details'!$C$30*M145</f>
        <v>0.8</v>
      </c>
      <c r="P145" s="174" t="str">
        <f>IFERROR(Table8[[#This Row],[Total Glass area in opening (m2)]],"")</f>
        <v/>
      </c>
      <c r="Q145" s="175" t="str">
        <f>IFERROR(IF('General Details'!$I$2='Reference Tables '!$D$4,VLOOKUP('Equivalent SHGC'!$B145,'Reference Tables '!$B$5:$D$12,3,FALSE),VLOOKUP('Equivalent SHGC'!$B145,'Reference Tables '!$B$5:$D$12,2,FALSE)),"")</f>
        <v/>
      </c>
    </row>
    <row r="146" spans="2:17" ht="15.6" x14ac:dyDescent="0.3">
      <c r="B146" s="186">
        <f>IFERROR(Table8[[#This Row],[Orientation ]],"")</f>
        <v>0</v>
      </c>
      <c r="C146" s="139">
        <f>IFERROR(Table8[[#This Row],[Window/Door/Ventilator Name
]],"")</f>
        <v>0</v>
      </c>
      <c r="D146" s="139">
        <f>IFERROR(Table8[[#This Row],[No. of Openings ]],"")</f>
        <v>0</v>
      </c>
      <c r="E146" s="139" t="str">
        <f>IFERROR(Table8[[#This Row],[Glass area in opening (m2)]],"")</f>
        <v/>
      </c>
      <c r="F146" s="36" t="str">
        <f>IFERROR(Table8[[#This Row],[H overhang]]/Table8[[#This Row],[V overhang]],"0")</f>
        <v>0</v>
      </c>
      <c r="G146" s="38" t="str">
        <f>IFERROR(Table8[[#This Row],[H right]]/Table8[[#This Row],[V right]],"0")</f>
        <v>0</v>
      </c>
      <c r="H146" s="38" t="str">
        <f>IFERROR((Table8[[#This Row],[H left]]/Table8[[#This Row],[V left]]),"0")</f>
        <v>0</v>
      </c>
      <c r="I146" s="253" t="str">
        <f>IFERROR(IF('General Details'!$I$2='Reference Tables 2'!$B$3,VLOOKUP('Equivalent SHGC'!$F146,'Reference Tables 2'!$D$6:$L$16,MATCH('Equivalent SHGC'!$B146,'Reference Tables 2'!$D$4:$L$4,0),TRUE),VLOOKUP($F146,'Reference Tables 2'!$D$22:$L$32,MATCH('Equivalent SHGC'!$B146,'Reference Tables 2'!$D$20:$L$20,0),TRUE)),"1")</f>
        <v>1</v>
      </c>
      <c r="J146" s="38" t="str">
        <f>IFERROR(IF('General Details'!$I$2='Reference Tables 2'!$B$3,VLOOKUP('Equivalent SHGC'!$G146,'Reference Tables 2'!$D$38:$L$48,MATCH('Equivalent SHGC'!$B146,'Reference Tables 2'!$D$36:$L$36,0),TRUE),VLOOKUP($G146,'Reference Tables 2'!$D$54:$L$64,MATCH('Equivalent SHGC'!$B146,'Reference Tables 2'!$D$52:$L$52,0),TRUE)),"1")</f>
        <v>1</v>
      </c>
      <c r="K146" s="38" t="str">
        <f>IFERROR(IF('General Details'!$I$2='Reference Tables 2'!$B$3,VLOOKUP('Equivalent SHGC'!$H146,'Reference Tables 2'!$D$70:$L$80,MATCH('Equivalent SHGC'!$B146,'Reference Tables 2'!$D$68:$L$68,0),TRUE),VLOOKUP($H146,'Reference Tables 2'!$D$86:$L$96,MATCH('Equivalent SHGC'!$B146,'Reference Tables 2'!$D$84:$L$84,0),TRUE)),"1")</f>
        <v>1</v>
      </c>
      <c r="L146" s="38">
        <f t="shared" si="5"/>
        <v>1</v>
      </c>
      <c r="M146" s="38">
        <f t="shared" si="6"/>
        <v>1</v>
      </c>
      <c r="N146" s="187">
        <f>'General Details'!$C$30*M146</f>
        <v>0.8</v>
      </c>
      <c r="P146" s="174" t="str">
        <f>IFERROR(Table8[[#This Row],[Total Glass area in opening (m2)]],"")</f>
        <v/>
      </c>
      <c r="Q146" s="175" t="str">
        <f>IFERROR(IF('General Details'!$I$2='Reference Tables '!$D$4,VLOOKUP('Equivalent SHGC'!$B146,'Reference Tables '!$B$5:$D$12,3,FALSE),VLOOKUP('Equivalent SHGC'!$B146,'Reference Tables '!$B$5:$D$12,2,FALSE)),"")</f>
        <v/>
      </c>
    </row>
    <row r="147" spans="2:17" ht="15.6" x14ac:dyDescent="0.3">
      <c r="B147" s="186">
        <f>IFERROR(Table8[[#This Row],[Orientation ]],"")</f>
        <v>0</v>
      </c>
      <c r="C147" s="139">
        <f>IFERROR(Table8[[#This Row],[Window/Door/Ventilator Name
]],"")</f>
        <v>0</v>
      </c>
      <c r="D147" s="139">
        <f>IFERROR(Table8[[#This Row],[No. of Openings ]],"")</f>
        <v>0</v>
      </c>
      <c r="E147" s="139" t="str">
        <f>IFERROR(Table8[[#This Row],[Glass area in opening (m2)]],"")</f>
        <v/>
      </c>
      <c r="F147" s="36" t="str">
        <f>IFERROR(Table8[[#This Row],[H overhang]]/Table8[[#This Row],[V overhang]],"0")</f>
        <v>0</v>
      </c>
      <c r="G147" s="38" t="str">
        <f>IFERROR(Table8[[#This Row],[H right]]/Table8[[#This Row],[V right]],"0")</f>
        <v>0</v>
      </c>
      <c r="H147" s="38" t="str">
        <f>IFERROR((Table8[[#This Row],[H left]]/Table8[[#This Row],[V left]]),"0")</f>
        <v>0</v>
      </c>
      <c r="I147" s="253" t="str">
        <f>IFERROR(IF('General Details'!$I$2='Reference Tables 2'!$B$3,VLOOKUP('Equivalent SHGC'!$F147,'Reference Tables 2'!$D$6:$L$16,MATCH('Equivalent SHGC'!$B147,'Reference Tables 2'!$D$4:$L$4,0),TRUE),VLOOKUP($F147,'Reference Tables 2'!$D$22:$L$32,MATCH('Equivalent SHGC'!$B147,'Reference Tables 2'!$D$20:$L$20,0),TRUE)),"1")</f>
        <v>1</v>
      </c>
      <c r="J147" s="38" t="str">
        <f>IFERROR(IF('General Details'!$I$2='Reference Tables 2'!$B$3,VLOOKUP('Equivalent SHGC'!$G147,'Reference Tables 2'!$D$38:$L$48,MATCH('Equivalent SHGC'!$B147,'Reference Tables 2'!$D$36:$L$36,0),TRUE),VLOOKUP($G147,'Reference Tables 2'!$D$54:$L$64,MATCH('Equivalent SHGC'!$B147,'Reference Tables 2'!$D$52:$L$52,0),TRUE)),"1")</f>
        <v>1</v>
      </c>
      <c r="K147" s="38" t="str">
        <f>IFERROR(IF('General Details'!$I$2='Reference Tables 2'!$B$3,VLOOKUP('Equivalent SHGC'!$H147,'Reference Tables 2'!$D$70:$L$80,MATCH('Equivalent SHGC'!$B147,'Reference Tables 2'!$D$68:$L$68,0),TRUE),VLOOKUP($H147,'Reference Tables 2'!$D$86:$L$96,MATCH('Equivalent SHGC'!$B147,'Reference Tables 2'!$D$84:$L$84,0),TRUE)),"1")</f>
        <v>1</v>
      </c>
      <c r="L147" s="38">
        <f t="shared" si="5"/>
        <v>1</v>
      </c>
      <c r="M147" s="38">
        <f t="shared" si="6"/>
        <v>1</v>
      </c>
      <c r="N147" s="187">
        <f>'General Details'!$C$30*M147</f>
        <v>0.8</v>
      </c>
      <c r="P147" s="174" t="str">
        <f>IFERROR(Table8[[#This Row],[Total Glass area in opening (m2)]],"")</f>
        <v/>
      </c>
      <c r="Q147" s="175" t="str">
        <f>IFERROR(IF('General Details'!$I$2='Reference Tables '!$D$4,VLOOKUP('Equivalent SHGC'!$B147,'Reference Tables '!$B$5:$D$12,3,FALSE),VLOOKUP('Equivalent SHGC'!$B147,'Reference Tables '!$B$5:$D$12,2,FALSE)),"")</f>
        <v/>
      </c>
    </row>
    <row r="148" spans="2:17" ht="15.6" x14ac:dyDescent="0.3">
      <c r="B148" s="186">
        <f>IFERROR(Table8[[#This Row],[Orientation ]],"")</f>
        <v>0</v>
      </c>
      <c r="C148" s="139">
        <f>IFERROR(Table8[[#This Row],[Window/Door/Ventilator Name
]],"")</f>
        <v>0</v>
      </c>
      <c r="D148" s="139">
        <f>IFERROR(Table8[[#This Row],[No. of Openings ]],"")</f>
        <v>0</v>
      </c>
      <c r="E148" s="139" t="str">
        <f>IFERROR(Table8[[#This Row],[Glass area in opening (m2)]],"")</f>
        <v/>
      </c>
      <c r="F148" s="36" t="str">
        <f>IFERROR(Table8[[#This Row],[H overhang]]/Table8[[#This Row],[V overhang]],"0")</f>
        <v>0</v>
      </c>
      <c r="G148" s="38" t="str">
        <f>IFERROR(Table8[[#This Row],[H right]]/Table8[[#This Row],[V right]],"0")</f>
        <v>0</v>
      </c>
      <c r="H148" s="38" t="str">
        <f>IFERROR((Table8[[#This Row],[H left]]/Table8[[#This Row],[V left]]),"0")</f>
        <v>0</v>
      </c>
      <c r="I148" s="253" t="str">
        <f>IFERROR(IF('General Details'!$I$2='Reference Tables 2'!$B$3,VLOOKUP('Equivalent SHGC'!$F148,'Reference Tables 2'!$D$6:$L$16,MATCH('Equivalent SHGC'!$B148,'Reference Tables 2'!$D$4:$L$4,0),TRUE),VLOOKUP($F148,'Reference Tables 2'!$D$22:$L$32,MATCH('Equivalent SHGC'!$B148,'Reference Tables 2'!$D$20:$L$20,0),TRUE)),"1")</f>
        <v>1</v>
      </c>
      <c r="J148" s="38" t="str">
        <f>IFERROR(IF('General Details'!$I$2='Reference Tables 2'!$B$3,VLOOKUP('Equivalent SHGC'!$G148,'Reference Tables 2'!$D$38:$L$48,MATCH('Equivalent SHGC'!$B148,'Reference Tables 2'!$D$36:$L$36,0),TRUE),VLOOKUP($G148,'Reference Tables 2'!$D$54:$L$64,MATCH('Equivalent SHGC'!$B148,'Reference Tables 2'!$D$52:$L$52,0),TRUE)),"1")</f>
        <v>1</v>
      </c>
      <c r="K148" s="38" t="str">
        <f>IFERROR(IF('General Details'!$I$2='Reference Tables 2'!$B$3,VLOOKUP('Equivalent SHGC'!$H148,'Reference Tables 2'!$D$70:$L$80,MATCH('Equivalent SHGC'!$B148,'Reference Tables 2'!$D$68:$L$68,0),TRUE),VLOOKUP($H148,'Reference Tables 2'!$D$86:$L$96,MATCH('Equivalent SHGC'!$B148,'Reference Tables 2'!$D$84:$L$84,0),TRUE)),"1")</f>
        <v>1</v>
      </c>
      <c r="L148" s="38">
        <f t="shared" si="5"/>
        <v>1</v>
      </c>
      <c r="M148" s="38">
        <f t="shared" si="6"/>
        <v>1</v>
      </c>
      <c r="N148" s="187">
        <f>'General Details'!$C$30*M148</f>
        <v>0.8</v>
      </c>
      <c r="P148" s="174" t="str">
        <f>IFERROR(Table8[[#This Row],[Total Glass area in opening (m2)]],"")</f>
        <v/>
      </c>
      <c r="Q148" s="175" t="str">
        <f>IFERROR(IF('General Details'!$I$2='Reference Tables '!$D$4,VLOOKUP('Equivalent SHGC'!$B148,'Reference Tables '!$B$5:$D$12,3,FALSE),VLOOKUP('Equivalent SHGC'!$B148,'Reference Tables '!$B$5:$D$12,2,FALSE)),"")</f>
        <v/>
      </c>
    </row>
    <row r="149" spans="2:17" ht="15.6" x14ac:dyDescent="0.3">
      <c r="B149" s="186">
        <f>IFERROR(Table8[[#This Row],[Orientation ]],"")</f>
        <v>0</v>
      </c>
      <c r="C149" s="139">
        <f>IFERROR(Table8[[#This Row],[Window/Door/Ventilator Name
]],"")</f>
        <v>0</v>
      </c>
      <c r="D149" s="139">
        <f>IFERROR(Table8[[#This Row],[No. of Openings ]],"")</f>
        <v>0</v>
      </c>
      <c r="E149" s="139" t="str">
        <f>IFERROR(Table8[[#This Row],[Glass area in opening (m2)]],"")</f>
        <v/>
      </c>
      <c r="F149" s="36" t="str">
        <f>IFERROR(Table8[[#This Row],[H overhang]]/Table8[[#This Row],[V overhang]],"0")</f>
        <v>0</v>
      </c>
      <c r="G149" s="38" t="str">
        <f>IFERROR(Table8[[#This Row],[H right]]/Table8[[#This Row],[V right]],"0")</f>
        <v>0</v>
      </c>
      <c r="H149" s="38" t="str">
        <f>IFERROR((Table8[[#This Row],[H left]]/Table8[[#This Row],[V left]]),"0")</f>
        <v>0</v>
      </c>
      <c r="I149" s="253" t="str">
        <f>IFERROR(IF('General Details'!$I$2='Reference Tables 2'!$B$3,VLOOKUP('Equivalent SHGC'!$F149,'Reference Tables 2'!$D$6:$L$16,MATCH('Equivalent SHGC'!$B149,'Reference Tables 2'!$D$4:$L$4,0),TRUE),VLOOKUP($F149,'Reference Tables 2'!$D$22:$L$32,MATCH('Equivalent SHGC'!$B149,'Reference Tables 2'!$D$20:$L$20,0),TRUE)),"1")</f>
        <v>1</v>
      </c>
      <c r="J149" s="38" t="str">
        <f>IFERROR(IF('General Details'!$I$2='Reference Tables 2'!$B$3,VLOOKUP('Equivalent SHGC'!$G149,'Reference Tables 2'!$D$38:$L$48,MATCH('Equivalent SHGC'!$B149,'Reference Tables 2'!$D$36:$L$36,0),TRUE),VLOOKUP($G149,'Reference Tables 2'!$D$54:$L$64,MATCH('Equivalent SHGC'!$B149,'Reference Tables 2'!$D$52:$L$52,0),TRUE)),"1")</f>
        <v>1</v>
      </c>
      <c r="K149" s="38" t="str">
        <f>IFERROR(IF('General Details'!$I$2='Reference Tables 2'!$B$3,VLOOKUP('Equivalent SHGC'!$H149,'Reference Tables 2'!$D$70:$L$80,MATCH('Equivalent SHGC'!$B149,'Reference Tables 2'!$D$68:$L$68,0),TRUE),VLOOKUP($H149,'Reference Tables 2'!$D$86:$L$96,MATCH('Equivalent SHGC'!$B149,'Reference Tables 2'!$D$84:$L$84,0),TRUE)),"1")</f>
        <v>1</v>
      </c>
      <c r="L149" s="38">
        <f t="shared" si="5"/>
        <v>1</v>
      </c>
      <c r="M149" s="38">
        <f t="shared" si="6"/>
        <v>1</v>
      </c>
      <c r="N149" s="187">
        <f>'General Details'!$C$30*M149</f>
        <v>0.8</v>
      </c>
      <c r="P149" s="174" t="str">
        <f>IFERROR(Table8[[#This Row],[Total Glass area in opening (m2)]],"")</f>
        <v/>
      </c>
      <c r="Q149" s="175" t="str">
        <f>IFERROR(IF('General Details'!$I$2='Reference Tables '!$D$4,VLOOKUP('Equivalent SHGC'!$B149,'Reference Tables '!$B$5:$D$12,3,FALSE),VLOOKUP('Equivalent SHGC'!$B149,'Reference Tables '!$B$5:$D$12,2,FALSE)),"")</f>
        <v/>
      </c>
    </row>
    <row r="150" spans="2:17" ht="15.6" x14ac:dyDescent="0.3">
      <c r="B150" s="186">
        <f>IFERROR(Table8[[#This Row],[Orientation ]],"")</f>
        <v>0</v>
      </c>
      <c r="C150" s="139">
        <f>IFERROR(Table8[[#This Row],[Window/Door/Ventilator Name
]],"")</f>
        <v>0</v>
      </c>
      <c r="D150" s="139">
        <f>IFERROR(Table8[[#This Row],[No. of Openings ]],"")</f>
        <v>0</v>
      </c>
      <c r="E150" s="139" t="str">
        <f>IFERROR(Table8[[#This Row],[Glass area in opening (m2)]],"")</f>
        <v/>
      </c>
      <c r="F150" s="36" t="str">
        <f>IFERROR(Table8[[#This Row],[H overhang]]/Table8[[#This Row],[V overhang]],"0")</f>
        <v>0</v>
      </c>
      <c r="G150" s="38" t="str">
        <f>IFERROR(Table8[[#This Row],[H right]]/Table8[[#This Row],[V right]],"0")</f>
        <v>0</v>
      </c>
      <c r="H150" s="38" t="str">
        <f>IFERROR((Table8[[#This Row],[H left]]/Table8[[#This Row],[V left]]),"0")</f>
        <v>0</v>
      </c>
      <c r="I150" s="253" t="str">
        <f>IFERROR(IF('General Details'!$I$2='Reference Tables 2'!$B$3,VLOOKUP('Equivalent SHGC'!$F150,'Reference Tables 2'!$D$6:$L$16,MATCH('Equivalent SHGC'!$B150,'Reference Tables 2'!$D$4:$L$4,0),TRUE),VLOOKUP($F150,'Reference Tables 2'!$D$22:$L$32,MATCH('Equivalent SHGC'!$B150,'Reference Tables 2'!$D$20:$L$20,0),TRUE)),"1")</f>
        <v>1</v>
      </c>
      <c r="J150" s="38" t="str">
        <f>IFERROR(IF('General Details'!$I$2='Reference Tables 2'!$B$3,VLOOKUP('Equivalent SHGC'!$G150,'Reference Tables 2'!$D$38:$L$48,MATCH('Equivalent SHGC'!$B150,'Reference Tables 2'!$D$36:$L$36,0),TRUE),VLOOKUP($G150,'Reference Tables 2'!$D$54:$L$64,MATCH('Equivalent SHGC'!$B150,'Reference Tables 2'!$D$52:$L$52,0),TRUE)),"1")</f>
        <v>1</v>
      </c>
      <c r="K150" s="38" t="str">
        <f>IFERROR(IF('General Details'!$I$2='Reference Tables 2'!$B$3,VLOOKUP('Equivalent SHGC'!$H150,'Reference Tables 2'!$D$70:$L$80,MATCH('Equivalent SHGC'!$B150,'Reference Tables 2'!$D$68:$L$68,0),TRUE),VLOOKUP($H150,'Reference Tables 2'!$D$86:$L$96,MATCH('Equivalent SHGC'!$B150,'Reference Tables 2'!$D$84:$L$84,0),TRUE)),"1")</f>
        <v>1</v>
      </c>
      <c r="L150" s="38">
        <f t="shared" si="5"/>
        <v>1</v>
      </c>
      <c r="M150" s="38">
        <f t="shared" si="6"/>
        <v>1</v>
      </c>
      <c r="N150" s="187">
        <f>'General Details'!$C$30*M150</f>
        <v>0.8</v>
      </c>
      <c r="P150" s="174" t="str">
        <f>IFERROR(Table8[[#This Row],[Total Glass area in opening (m2)]],"")</f>
        <v/>
      </c>
      <c r="Q150" s="175" t="str">
        <f>IFERROR(IF('General Details'!$I$2='Reference Tables '!$D$4,VLOOKUP('Equivalent SHGC'!$B150,'Reference Tables '!$B$5:$D$12,3,FALSE),VLOOKUP('Equivalent SHGC'!$B150,'Reference Tables '!$B$5:$D$12,2,FALSE)),"")</f>
        <v/>
      </c>
    </row>
    <row r="151" spans="2:17" ht="15.6" x14ac:dyDescent="0.3">
      <c r="B151" s="186">
        <f>IFERROR(Table8[[#This Row],[Orientation ]],"")</f>
        <v>0</v>
      </c>
      <c r="C151" s="139">
        <f>IFERROR(Table8[[#This Row],[Window/Door/Ventilator Name
]],"")</f>
        <v>0</v>
      </c>
      <c r="D151" s="139">
        <f>IFERROR(Table8[[#This Row],[No. of Openings ]],"")</f>
        <v>0</v>
      </c>
      <c r="E151" s="139" t="str">
        <f>IFERROR(Table8[[#This Row],[Glass area in opening (m2)]],"")</f>
        <v/>
      </c>
      <c r="F151" s="36" t="str">
        <f>IFERROR(Table8[[#This Row],[H overhang]]/Table8[[#This Row],[V overhang]],"0")</f>
        <v>0</v>
      </c>
      <c r="G151" s="38" t="str">
        <f>IFERROR(Table8[[#This Row],[H right]]/Table8[[#This Row],[V right]],"0")</f>
        <v>0</v>
      </c>
      <c r="H151" s="38" t="str">
        <f>IFERROR((Table8[[#This Row],[H left]]/Table8[[#This Row],[V left]]),"0")</f>
        <v>0</v>
      </c>
      <c r="I151" s="253" t="str">
        <f>IFERROR(IF('General Details'!$I$2='Reference Tables 2'!$B$3,VLOOKUP('Equivalent SHGC'!$F151,'Reference Tables 2'!$D$6:$L$16,MATCH('Equivalent SHGC'!$B151,'Reference Tables 2'!$D$4:$L$4,0),TRUE),VLOOKUP($F151,'Reference Tables 2'!$D$22:$L$32,MATCH('Equivalent SHGC'!$B151,'Reference Tables 2'!$D$20:$L$20,0),TRUE)),"1")</f>
        <v>1</v>
      </c>
      <c r="J151" s="38" t="str">
        <f>IFERROR(IF('General Details'!$I$2='Reference Tables 2'!$B$3,VLOOKUP('Equivalent SHGC'!$G151,'Reference Tables 2'!$D$38:$L$48,MATCH('Equivalent SHGC'!$B151,'Reference Tables 2'!$D$36:$L$36,0),TRUE),VLOOKUP($G151,'Reference Tables 2'!$D$54:$L$64,MATCH('Equivalent SHGC'!$B151,'Reference Tables 2'!$D$52:$L$52,0),TRUE)),"1")</f>
        <v>1</v>
      </c>
      <c r="K151" s="38" t="str">
        <f>IFERROR(IF('General Details'!$I$2='Reference Tables 2'!$B$3,VLOOKUP('Equivalent SHGC'!$H151,'Reference Tables 2'!$D$70:$L$80,MATCH('Equivalent SHGC'!$B151,'Reference Tables 2'!$D$68:$L$68,0),TRUE),VLOOKUP($H151,'Reference Tables 2'!$D$86:$L$96,MATCH('Equivalent SHGC'!$B151,'Reference Tables 2'!$D$84:$L$84,0),TRUE)),"1")</f>
        <v>1</v>
      </c>
      <c r="L151" s="38">
        <f t="shared" si="5"/>
        <v>1</v>
      </c>
      <c r="M151" s="38">
        <f t="shared" si="6"/>
        <v>1</v>
      </c>
      <c r="N151" s="187">
        <f>'General Details'!$C$30*M151</f>
        <v>0.8</v>
      </c>
      <c r="P151" s="174" t="str">
        <f>IFERROR(Table8[[#This Row],[Total Glass area in opening (m2)]],"")</f>
        <v/>
      </c>
      <c r="Q151" s="175" t="str">
        <f>IFERROR(IF('General Details'!$I$2='Reference Tables '!$D$4,VLOOKUP('Equivalent SHGC'!$B151,'Reference Tables '!$B$5:$D$12,3,FALSE),VLOOKUP('Equivalent SHGC'!$B151,'Reference Tables '!$B$5:$D$12,2,FALSE)),"")</f>
        <v/>
      </c>
    </row>
    <row r="152" spans="2:17" ht="15.6" x14ac:dyDescent="0.3">
      <c r="B152" s="186">
        <f>IFERROR(Table8[[#This Row],[Orientation ]],"")</f>
        <v>0</v>
      </c>
      <c r="C152" s="139">
        <f>IFERROR(Table8[[#This Row],[Window/Door/Ventilator Name
]],"")</f>
        <v>0</v>
      </c>
      <c r="D152" s="139">
        <f>IFERROR(Table8[[#This Row],[No. of Openings ]],"")</f>
        <v>0</v>
      </c>
      <c r="E152" s="139" t="str">
        <f>IFERROR(Table8[[#This Row],[Glass area in opening (m2)]],"")</f>
        <v/>
      </c>
      <c r="F152" s="36" t="str">
        <f>IFERROR(Table8[[#This Row],[H overhang]]/Table8[[#This Row],[V overhang]],"0")</f>
        <v>0</v>
      </c>
      <c r="G152" s="38" t="str">
        <f>IFERROR(Table8[[#This Row],[H right]]/Table8[[#This Row],[V right]],"0")</f>
        <v>0</v>
      </c>
      <c r="H152" s="38" t="str">
        <f>IFERROR((Table8[[#This Row],[H left]]/Table8[[#This Row],[V left]]),"0")</f>
        <v>0</v>
      </c>
      <c r="I152" s="253" t="str">
        <f>IFERROR(IF('General Details'!$I$2='Reference Tables 2'!$B$3,VLOOKUP('Equivalent SHGC'!$F152,'Reference Tables 2'!$D$6:$L$16,MATCH('Equivalent SHGC'!$B152,'Reference Tables 2'!$D$4:$L$4,0),TRUE),VLOOKUP($F152,'Reference Tables 2'!$D$22:$L$32,MATCH('Equivalent SHGC'!$B152,'Reference Tables 2'!$D$20:$L$20,0),TRUE)),"1")</f>
        <v>1</v>
      </c>
      <c r="J152" s="38" t="str">
        <f>IFERROR(IF('General Details'!$I$2='Reference Tables 2'!$B$3,VLOOKUP('Equivalent SHGC'!$G152,'Reference Tables 2'!$D$38:$L$48,MATCH('Equivalent SHGC'!$B152,'Reference Tables 2'!$D$36:$L$36,0),TRUE),VLOOKUP($G152,'Reference Tables 2'!$D$54:$L$64,MATCH('Equivalent SHGC'!$B152,'Reference Tables 2'!$D$52:$L$52,0),TRUE)),"1")</f>
        <v>1</v>
      </c>
      <c r="K152" s="38" t="str">
        <f>IFERROR(IF('General Details'!$I$2='Reference Tables 2'!$B$3,VLOOKUP('Equivalent SHGC'!$H152,'Reference Tables 2'!$D$70:$L$80,MATCH('Equivalent SHGC'!$B152,'Reference Tables 2'!$D$68:$L$68,0),TRUE),VLOOKUP($H152,'Reference Tables 2'!$D$86:$L$96,MATCH('Equivalent SHGC'!$B152,'Reference Tables 2'!$D$84:$L$84,0),TRUE)),"1")</f>
        <v>1</v>
      </c>
      <c r="L152" s="38">
        <f t="shared" si="5"/>
        <v>1</v>
      </c>
      <c r="M152" s="38">
        <f t="shared" si="6"/>
        <v>1</v>
      </c>
      <c r="N152" s="187">
        <f>'General Details'!$C$30*M152</f>
        <v>0.8</v>
      </c>
      <c r="P152" s="174" t="str">
        <f>IFERROR(Table8[[#This Row],[Total Glass area in opening (m2)]],"")</f>
        <v/>
      </c>
      <c r="Q152" s="175" t="str">
        <f>IFERROR(IF('General Details'!$I$2='Reference Tables '!$D$4,VLOOKUP('Equivalent SHGC'!$B152,'Reference Tables '!$B$5:$D$12,3,FALSE),VLOOKUP('Equivalent SHGC'!$B152,'Reference Tables '!$B$5:$D$12,2,FALSE)),"")</f>
        <v/>
      </c>
    </row>
    <row r="153" spans="2:17" ht="15.6" x14ac:dyDescent="0.3">
      <c r="B153" s="186">
        <f>IFERROR(Table8[[#This Row],[Orientation ]],"")</f>
        <v>0</v>
      </c>
      <c r="C153" s="139">
        <f>IFERROR(Table8[[#This Row],[Window/Door/Ventilator Name
]],"")</f>
        <v>0</v>
      </c>
      <c r="D153" s="139">
        <f>IFERROR(Table8[[#This Row],[No. of Openings ]],"")</f>
        <v>0</v>
      </c>
      <c r="E153" s="139" t="str">
        <f>IFERROR(Table8[[#This Row],[Glass area in opening (m2)]],"")</f>
        <v/>
      </c>
      <c r="F153" s="36" t="str">
        <f>IFERROR(Table8[[#This Row],[H overhang]]/Table8[[#This Row],[V overhang]],"0")</f>
        <v>0</v>
      </c>
      <c r="G153" s="38" t="str">
        <f>IFERROR(Table8[[#This Row],[H right]]/Table8[[#This Row],[V right]],"0")</f>
        <v>0</v>
      </c>
      <c r="H153" s="38" t="str">
        <f>IFERROR((Table8[[#This Row],[H left]]/Table8[[#This Row],[V left]]),"0")</f>
        <v>0</v>
      </c>
      <c r="I153" s="253" t="str">
        <f>IFERROR(IF('General Details'!$I$2='Reference Tables 2'!$B$3,VLOOKUP('Equivalent SHGC'!$F153,'Reference Tables 2'!$D$6:$L$16,MATCH('Equivalent SHGC'!$B153,'Reference Tables 2'!$D$4:$L$4,0),TRUE),VLOOKUP($F153,'Reference Tables 2'!$D$22:$L$32,MATCH('Equivalent SHGC'!$B153,'Reference Tables 2'!$D$20:$L$20,0),TRUE)),"1")</f>
        <v>1</v>
      </c>
      <c r="J153" s="38" t="str">
        <f>IFERROR(IF('General Details'!$I$2='Reference Tables 2'!$B$3,VLOOKUP('Equivalent SHGC'!$G153,'Reference Tables 2'!$D$38:$L$48,MATCH('Equivalent SHGC'!$B153,'Reference Tables 2'!$D$36:$L$36,0),TRUE),VLOOKUP($G153,'Reference Tables 2'!$D$54:$L$64,MATCH('Equivalent SHGC'!$B153,'Reference Tables 2'!$D$52:$L$52,0),TRUE)),"1")</f>
        <v>1</v>
      </c>
      <c r="K153" s="38" t="str">
        <f>IFERROR(IF('General Details'!$I$2='Reference Tables 2'!$B$3,VLOOKUP('Equivalent SHGC'!$H153,'Reference Tables 2'!$D$70:$L$80,MATCH('Equivalent SHGC'!$B153,'Reference Tables 2'!$D$68:$L$68,0),TRUE),VLOOKUP($H153,'Reference Tables 2'!$D$86:$L$96,MATCH('Equivalent SHGC'!$B153,'Reference Tables 2'!$D$84:$L$84,0),TRUE)),"1")</f>
        <v>1</v>
      </c>
      <c r="L153" s="38">
        <f t="shared" si="5"/>
        <v>1</v>
      </c>
      <c r="M153" s="38">
        <f t="shared" si="6"/>
        <v>1</v>
      </c>
      <c r="N153" s="187">
        <f>'General Details'!$C$30*M153</f>
        <v>0.8</v>
      </c>
      <c r="P153" s="174" t="str">
        <f>IFERROR(Table8[[#This Row],[Total Glass area in opening (m2)]],"")</f>
        <v/>
      </c>
      <c r="Q153" s="175" t="str">
        <f>IFERROR(IF('General Details'!$I$2='Reference Tables '!$D$4,VLOOKUP('Equivalent SHGC'!$B153,'Reference Tables '!$B$5:$D$12,3,FALSE),VLOOKUP('Equivalent SHGC'!$B153,'Reference Tables '!$B$5:$D$12,2,FALSE)),"")</f>
        <v/>
      </c>
    </row>
    <row r="154" spans="2:17" ht="15.6" x14ac:dyDescent="0.3">
      <c r="B154" s="186">
        <f>IFERROR(Table8[[#This Row],[Orientation ]],"")</f>
        <v>0</v>
      </c>
      <c r="C154" s="139">
        <f>IFERROR(Table8[[#This Row],[Window/Door/Ventilator Name
]],"")</f>
        <v>0</v>
      </c>
      <c r="D154" s="139">
        <f>IFERROR(Table8[[#This Row],[No. of Openings ]],"")</f>
        <v>0</v>
      </c>
      <c r="E154" s="139" t="str">
        <f>IFERROR(Table8[[#This Row],[Glass area in opening (m2)]],"")</f>
        <v/>
      </c>
      <c r="F154" s="36" t="str">
        <f>IFERROR(Table8[[#This Row],[H overhang]]/Table8[[#This Row],[V overhang]],"0")</f>
        <v>0</v>
      </c>
      <c r="G154" s="38" t="str">
        <f>IFERROR(Table8[[#This Row],[H right]]/Table8[[#This Row],[V right]],"0")</f>
        <v>0</v>
      </c>
      <c r="H154" s="38" t="str">
        <f>IFERROR((Table8[[#This Row],[H left]]/Table8[[#This Row],[V left]]),"0")</f>
        <v>0</v>
      </c>
      <c r="I154" s="253" t="str">
        <f>IFERROR(IF('General Details'!$I$2='Reference Tables 2'!$B$3,VLOOKUP('Equivalent SHGC'!$F154,'Reference Tables 2'!$D$6:$L$16,MATCH('Equivalent SHGC'!$B154,'Reference Tables 2'!$D$4:$L$4,0),TRUE),VLOOKUP($F154,'Reference Tables 2'!$D$22:$L$32,MATCH('Equivalent SHGC'!$B154,'Reference Tables 2'!$D$20:$L$20,0),TRUE)),"1")</f>
        <v>1</v>
      </c>
      <c r="J154" s="38" t="str">
        <f>IFERROR(IF('General Details'!$I$2='Reference Tables 2'!$B$3,VLOOKUP('Equivalent SHGC'!$G154,'Reference Tables 2'!$D$38:$L$48,MATCH('Equivalent SHGC'!$B154,'Reference Tables 2'!$D$36:$L$36,0),TRUE),VLOOKUP($G154,'Reference Tables 2'!$D$54:$L$64,MATCH('Equivalent SHGC'!$B154,'Reference Tables 2'!$D$52:$L$52,0),TRUE)),"1")</f>
        <v>1</v>
      </c>
      <c r="K154" s="38" t="str">
        <f>IFERROR(IF('General Details'!$I$2='Reference Tables 2'!$B$3,VLOOKUP('Equivalent SHGC'!$H154,'Reference Tables 2'!$D$70:$L$80,MATCH('Equivalent SHGC'!$B154,'Reference Tables 2'!$D$68:$L$68,0),TRUE),VLOOKUP($H154,'Reference Tables 2'!$D$86:$L$96,MATCH('Equivalent SHGC'!$B154,'Reference Tables 2'!$D$84:$L$84,0),TRUE)),"1")</f>
        <v>1</v>
      </c>
      <c r="L154" s="38">
        <f t="shared" si="5"/>
        <v>1</v>
      </c>
      <c r="M154" s="38">
        <f t="shared" si="6"/>
        <v>1</v>
      </c>
      <c r="N154" s="187">
        <f>'General Details'!$C$30*M154</f>
        <v>0.8</v>
      </c>
      <c r="P154" s="174" t="str">
        <f>IFERROR(Table8[[#This Row],[Total Glass area in opening (m2)]],"")</f>
        <v/>
      </c>
      <c r="Q154" s="175" t="str">
        <f>IFERROR(IF('General Details'!$I$2='Reference Tables '!$D$4,VLOOKUP('Equivalent SHGC'!$B154,'Reference Tables '!$B$5:$D$12,3,FALSE),VLOOKUP('Equivalent SHGC'!$B154,'Reference Tables '!$B$5:$D$12,2,FALSE)),"")</f>
        <v/>
      </c>
    </row>
    <row r="155" spans="2:17" ht="15.6" x14ac:dyDescent="0.3">
      <c r="B155" s="186">
        <f>IFERROR(Table8[[#This Row],[Orientation ]],"")</f>
        <v>0</v>
      </c>
      <c r="C155" s="139">
        <f>IFERROR(Table8[[#This Row],[Window/Door/Ventilator Name
]],"")</f>
        <v>0</v>
      </c>
      <c r="D155" s="139">
        <f>IFERROR(Table8[[#This Row],[No. of Openings ]],"")</f>
        <v>0</v>
      </c>
      <c r="E155" s="139" t="str">
        <f>IFERROR(Table8[[#This Row],[Glass area in opening (m2)]],"")</f>
        <v/>
      </c>
      <c r="F155" s="36" t="str">
        <f>IFERROR(Table8[[#This Row],[H overhang]]/Table8[[#This Row],[V overhang]],"0")</f>
        <v>0</v>
      </c>
      <c r="G155" s="38" t="str">
        <f>IFERROR(Table8[[#This Row],[H right]]/Table8[[#This Row],[V right]],"0")</f>
        <v>0</v>
      </c>
      <c r="H155" s="38" t="str">
        <f>IFERROR((Table8[[#This Row],[H left]]/Table8[[#This Row],[V left]]),"0")</f>
        <v>0</v>
      </c>
      <c r="I155" s="253" t="str">
        <f>IFERROR(IF('General Details'!$I$2='Reference Tables 2'!$B$3,VLOOKUP('Equivalent SHGC'!$F155,'Reference Tables 2'!$D$6:$L$16,MATCH('Equivalent SHGC'!$B155,'Reference Tables 2'!$D$4:$L$4,0),TRUE),VLOOKUP($F155,'Reference Tables 2'!$D$22:$L$32,MATCH('Equivalent SHGC'!$B155,'Reference Tables 2'!$D$20:$L$20,0),TRUE)),"1")</f>
        <v>1</v>
      </c>
      <c r="J155" s="38" t="str">
        <f>IFERROR(IF('General Details'!$I$2='Reference Tables 2'!$B$3,VLOOKUP('Equivalent SHGC'!$G155,'Reference Tables 2'!$D$38:$L$48,MATCH('Equivalent SHGC'!$B155,'Reference Tables 2'!$D$36:$L$36,0),TRUE),VLOOKUP($G155,'Reference Tables 2'!$D$54:$L$64,MATCH('Equivalent SHGC'!$B155,'Reference Tables 2'!$D$52:$L$52,0),TRUE)),"1")</f>
        <v>1</v>
      </c>
      <c r="K155" s="38" t="str">
        <f>IFERROR(IF('General Details'!$I$2='Reference Tables 2'!$B$3,VLOOKUP('Equivalent SHGC'!$H155,'Reference Tables 2'!$D$70:$L$80,MATCH('Equivalent SHGC'!$B155,'Reference Tables 2'!$D$68:$L$68,0),TRUE),VLOOKUP($H155,'Reference Tables 2'!$D$86:$L$96,MATCH('Equivalent SHGC'!$B155,'Reference Tables 2'!$D$84:$L$84,0),TRUE)),"1")</f>
        <v>1</v>
      </c>
      <c r="L155" s="38">
        <f t="shared" si="5"/>
        <v>1</v>
      </c>
      <c r="M155" s="38">
        <f t="shared" si="6"/>
        <v>1</v>
      </c>
      <c r="N155" s="187">
        <f>'General Details'!$C$30*M155</f>
        <v>0.8</v>
      </c>
      <c r="P155" s="174" t="str">
        <f>IFERROR(Table8[[#This Row],[Total Glass area in opening (m2)]],"")</f>
        <v/>
      </c>
      <c r="Q155" s="175" t="str">
        <f>IFERROR(IF('General Details'!$I$2='Reference Tables '!$D$4,VLOOKUP('Equivalent SHGC'!$B155,'Reference Tables '!$B$5:$D$12,3,FALSE),VLOOKUP('Equivalent SHGC'!$B155,'Reference Tables '!$B$5:$D$12,2,FALSE)),"")</f>
        <v/>
      </c>
    </row>
    <row r="156" spans="2:17" ht="15.6" x14ac:dyDescent="0.3">
      <c r="B156" s="186">
        <f>IFERROR(Table8[[#This Row],[Orientation ]],"")</f>
        <v>0</v>
      </c>
      <c r="C156" s="139">
        <f>IFERROR(Table8[[#This Row],[Window/Door/Ventilator Name
]],"")</f>
        <v>0</v>
      </c>
      <c r="D156" s="139">
        <f>IFERROR(Table8[[#This Row],[No. of Openings ]],"")</f>
        <v>0</v>
      </c>
      <c r="E156" s="139" t="str">
        <f>IFERROR(Table8[[#This Row],[Glass area in opening (m2)]],"")</f>
        <v/>
      </c>
      <c r="F156" s="36" t="str">
        <f>IFERROR(Table8[[#This Row],[H overhang]]/Table8[[#This Row],[V overhang]],"0")</f>
        <v>0</v>
      </c>
      <c r="G156" s="38" t="str">
        <f>IFERROR(Table8[[#This Row],[H right]]/Table8[[#This Row],[V right]],"0")</f>
        <v>0</v>
      </c>
      <c r="H156" s="38" t="str">
        <f>IFERROR((Table8[[#This Row],[H left]]/Table8[[#This Row],[V left]]),"0")</f>
        <v>0</v>
      </c>
      <c r="I156" s="253" t="str">
        <f>IFERROR(IF('General Details'!$I$2='Reference Tables 2'!$B$3,VLOOKUP('Equivalent SHGC'!$F156,'Reference Tables 2'!$D$6:$L$16,MATCH('Equivalent SHGC'!$B156,'Reference Tables 2'!$D$4:$L$4,0),TRUE),VLOOKUP($F156,'Reference Tables 2'!$D$22:$L$32,MATCH('Equivalent SHGC'!$B156,'Reference Tables 2'!$D$20:$L$20,0),TRUE)),"1")</f>
        <v>1</v>
      </c>
      <c r="J156" s="38" t="str">
        <f>IFERROR(IF('General Details'!$I$2='Reference Tables 2'!$B$3,VLOOKUP('Equivalent SHGC'!$G156,'Reference Tables 2'!$D$38:$L$48,MATCH('Equivalent SHGC'!$B156,'Reference Tables 2'!$D$36:$L$36,0),TRUE),VLOOKUP($G156,'Reference Tables 2'!$D$54:$L$64,MATCH('Equivalent SHGC'!$B156,'Reference Tables 2'!$D$52:$L$52,0),TRUE)),"1")</f>
        <v>1</v>
      </c>
      <c r="K156" s="38" t="str">
        <f>IFERROR(IF('General Details'!$I$2='Reference Tables 2'!$B$3,VLOOKUP('Equivalent SHGC'!$H156,'Reference Tables 2'!$D$70:$L$80,MATCH('Equivalent SHGC'!$B156,'Reference Tables 2'!$D$68:$L$68,0),TRUE),VLOOKUP($H156,'Reference Tables 2'!$D$86:$L$96,MATCH('Equivalent SHGC'!$B156,'Reference Tables 2'!$D$84:$L$84,0),TRUE)),"1")</f>
        <v>1</v>
      </c>
      <c r="L156" s="38">
        <f t="shared" si="5"/>
        <v>1</v>
      </c>
      <c r="M156" s="38">
        <f t="shared" si="6"/>
        <v>1</v>
      </c>
      <c r="N156" s="187">
        <f>'General Details'!$C$30*M156</f>
        <v>0.8</v>
      </c>
      <c r="P156" s="174" t="str">
        <f>IFERROR(Table8[[#This Row],[Total Glass area in opening (m2)]],"")</f>
        <v/>
      </c>
      <c r="Q156" s="175" t="str">
        <f>IFERROR(IF('General Details'!$I$2='Reference Tables '!$D$4,VLOOKUP('Equivalent SHGC'!$B156,'Reference Tables '!$B$5:$D$12,3,FALSE),VLOOKUP('Equivalent SHGC'!$B156,'Reference Tables '!$B$5:$D$12,2,FALSE)),"")</f>
        <v/>
      </c>
    </row>
    <row r="157" spans="2:17" ht="15.6" x14ac:dyDescent="0.3">
      <c r="B157" s="186">
        <f>IFERROR(Table8[[#This Row],[Orientation ]],"")</f>
        <v>0</v>
      </c>
      <c r="C157" s="139">
        <f>IFERROR(Table8[[#This Row],[Window/Door/Ventilator Name
]],"")</f>
        <v>0</v>
      </c>
      <c r="D157" s="139">
        <f>IFERROR(Table8[[#This Row],[No. of Openings ]],"")</f>
        <v>0</v>
      </c>
      <c r="E157" s="139" t="str">
        <f>IFERROR(Table8[[#This Row],[Glass area in opening (m2)]],"")</f>
        <v/>
      </c>
      <c r="F157" s="36" t="str">
        <f>IFERROR(Table8[[#This Row],[H overhang]]/Table8[[#This Row],[V overhang]],"0")</f>
        <v>0</v>
      </c>
      <c r="G157" s="38" t="str">
        <f>IFERROR(Table8[[#This Row],[H right]]/Table8[[#This Row],[V right]],"0")</f>
        <v>0</v>
      </c>
      <c r="H157" s="38" t="str">
        <f>IFERROR((Table8[[#This Row],[H left]]/Table8[[#This Row],[V left]]),"0")</f>
        <v>0</v>
      </c>
      <c r="I157" s="253" t="str">
        <f>IFERROR(IF('General Details'!$I$2='Reference Tables 2'!$B$3,VLOOKUP('Equivalent SHGC'!$F157,'Reference Tables 2'!$D$6:$L$16,MATCH('Equivalent SHGC'!$B157,'Reference Tables 2'!$D$4:$L$4,0),TRUE),VLOOKUP($F157,'Reference Tables 2'!$D$22:$L$32,MATCH('Equivalent SHGC'!$B157,'Reference Tables 2'!$D$20:$L$20,0),TRUE)),"1")</f>
        <v>1</v>
      </c>
      <c r="J157" s="38" t="str">
        <f>IFERROR(IF('General Details'!$I$2='Reference Tables 2'!$B$3,VLOOKUP('Equivalent SHGC'!$G157,'Reference Tables 2'!$D$38:$L$48,MATCH('Equivalent SHGC'!$B157,'Reference Tables 2'!$D$36:$L$36,0),TRUE),VLOOKUP($G157,'Reference Tables 2'!$D$54:$L$64,MATCH('Equivalent SHGC'!$B157,'Reference Tables 2'!$D$52:$L$52,0),TRUE)),"1")</f>
        <v>1</v>
      </c>
      <c r="K157" s="38" t="str">
        <f>IFERROR(IF('General Details'!$I$2='Reference Tables 2'!$B$3,VLOOKUP('Equivalent SHGC'!$H157,'Reference Tables 2'!$D$70:$L$80,MATCH('Equivalent SHGC'!$B157,'Reference Tables 2'!$D$68:$L$68,0),TRUE),VLOOKUP($H157,'Reference Tables 2'!$D$86:$L$96,MATCH('Equivalent SHGC'!$B157,'Reference Tables 2'!$D$84:$L$84,0),TRUE)),"1")</f>
        <v>1</v>
      </c>
      <c r="L157" s="38">
        <f t="shared" si="5"/>
        <v>1</v>
      </c>
      <c r="M157" s="38">
        <f t="shared" si="6"/>
        <v>1</v>
      </c>
      <c r="N157" s="187">
        <f>'General Details'!$C$30*M157</f>
        <v>0.8</v>
      </c>
      <c r="P157" s="174" t="str">
        <f>IFERROR(Table8[[#This Row],[Total Glass area in opening (m2)]],"")</f>
        <v/>
      </c>
      <c r="Q157" s="175" t="str">
        <f>IFERROR(IF('General Details'!$I$2='Reference Tables '!$D$4,VLOOKUP('Equivalent SHGC'!$B157,'Reference Tables '!$B$5:$D$12,3,FALSE),VLOOKUP('Equivalent SHGC'!$B157,'Reference Tables '!$B$5:$D$12,2,FALSE)),"")</f>
        <v/>
      </c>
    </row>
    <row r="158" spans="2:17" ht="15.6" x14ac:dyDescent="0.3">
      <c r="B158" s="186">
        <f>IFERROR(Table8[[#This Row],[Orientation ]],"")</f>
        <v>0</v>
      </c>
      <c r="C158" s="139">
        <f>IFERROR(Table8[[#This Row],[Window/Door/Ventilator Name
]],"")</f>
        <v>0</v>
      </c>
      <c r="D158" s="139">
        <f>IFERROR(Table8[[#This Row],[No. of Openings ]],"")</f>
        <v>0</v>
      </c>
      <c r="E158" s="139" t="str">
        <f>IFERROR(Table8[[#This Row],[Glass area in opening (m2)]],"")</f>
        <v/>
      </c>
      <c r="F158" s="36" t="str">
        <f>IFERROR(Table8[[#This Row],[H overhang]]/Table8[[#This Row],[V overhang]],"0")</f>
        <v>0</v>
      </c>
      <c r="G158" s="38" t="str">
        <f>IFERROR(Table8[[#This Row],[H right]]/Table8[[#This Row],[V right]],"0")</f>
        <v>0</v>
      </c>
      <c r="H158" s="38" t="str">
        <f>IFERROR((Table8[[#This Row],[H left]]/Table8[[#This Row],[V left]]),"0")</f>
        <v>0</v>
      </c>
      <c r="I158" s="253" t="str">
        <f>IFERROR(IF('General Details'!$I$2='Reference Tables 2'!$B$3,VLOOKUP('Equivalent SHGC'!$F158,'Reference Tables 2'!$D$6:$L$16,MATCH('Equivalent SHGC'!$B158,'Reference Tables 2'!$D$4:$L$4,0),TRUE),VLOOKUP($F158,'Reference Tables 2'!$D$22:$L$32,MATCH('Equivalent SHGC'!$B158,'Reference Tables 2'!$D$20:$L$20,0),TRUE)),"1")</f>
        <v>1</v>
      </c>
      <c r="J158" s="38" t="str">
        <f>IFERROR(IF('General Details'!$I$2='Reference Tables 2'!$B$3,VLOOKUP('Equivalent SHGC'!$G158,'Reference Tables 2'!$D$38:$L$48,MATCH('Equivalent SHGC'!$B158,'Reference Tables 2'!$D$36:$L$36,0),TRUE),VLOOKUP($G158,'Reference Tables 2'!$D$54:$L$64,MATCH('Equivalent SHGC'!$B158,'Reference Tables 2'!$D$52:$L$52,0),TRUE)),"1")</f>
        <v>1</v>
      </c>
      <c r="K158" s="38" t="str">
        <f>IFERROR(IF('General Details'!$I$2='Reference Tables 2'!$B$3,VLOOKUP('Equivalent SHGC'!$H158,'Reference Tables 2'!$D$70:$L$80,MATCH('Equivalent SHGC'!$B158,'Reference Tables 2'!$D$68:$L$68,0),TRUE),VLOOKUP($H158,'Reference Tables 2'!$D$86:$L$96,MATCH('Equivalent SHGC'!$B158,'Reference Tables 2'!$D$84:$L$84,0),TRUE)),"1")</f>
        <v>1</v>
      </c>
      <c r="L158" s="38">
        <f t="shared" si="5"/>
        <v>1</v>
      </c>
      <c r="M158" s="38">
        <f t="shared" si="6"/>
        <v>1</v>
      </c>
      <c r="N158" s="187">
        <f>'General Details'!$C$30*M158</f>
        <v>0.8</v>
      </c>
      <c r="P158" s="174" t="str">
        <f>IFERROR(Table8[[#This Row],[Total Glass area in opening (m2)]],"")</f>
        <v/>
      </c>
      <c r="Q158" s="175" t="str">
        <f>IFERROR(IF('General Details'!$I$2='Reference Tables '!$D$4,VLOOKUP('Equivalent SHGC'!$B158,'Reference Tables '!$B$5:$D$12,3,FALSE),VLOOKUP('Equivalent SHGC'!$B158,'Reference Tables '!$B$5:$D$12,2,FALSE)),"")</f>
        <v/>
      </c>
    </row>
    <row r="159" spans="2:17" ht="15.6" x14ac:dyDescent="0.3">
      <c r="B159" s="186">
        <f>IFERROR(Table8[[#This Row],[Orientation ]],"")</f>
        <v>0</v>
      </c>
      <c r="C159" s="139">
        <f>IFERROR(Table8[[#This Row],[Window/Door/Ventilator Name
]],"")</f>
        <v>0</v>
      </c>
      <c r="D159" s="139">
        <f>IFERROR(Table8[[#This Row],[No. of Openings ]],"")</f>
        <v>0</v>
      </c>
      <c r="E159" s="139" t="str">
        <f>IFERROR(Table8[[#This Row],[Glass area in opening (m2)]],"")</f>
        <v/>
      </c>
      <c r="F159" s="36" t="str">
        <f>IFERROR(Table8[[#This Row],[H overhang]]/Table8[[#This Row],[V overhang]],"0")</f>
        <v>0</v>
      </c>
      <c r="G159" s="38" t="str">
        <f>IFERROR(Table8[[#This Row],[H right]]/Table8[[#This Row],[V right]],"0")</f>
        <v>0</v>
      </c>
      <c r="H159" s="38" t="str">
        <f>IFERROR((Table8[[#This Row],[H left]]/Table8[[#This Row],[V left]]),"0")</f>
        <v>0</v>
      </c>
      <c r="I159" s="253" t="str">
        <f>IFERROR(IF('General Details'!$I$2='Reference Tables 2'!$B$3,VLOOKUP('Equivalent SHGC'!$F159,'Reference Tables 2'!$D$6:$L$16,MATCH('Equivalent SHGC'!$B159,'Reference Tables 2'!$D$4:$L$4,0),TRUE),VLOOKUP($F159,'Reference Tables 2'!$D$22:$L$32,MATCH('Equivalent SHGC'!$B159,'Reference Tables 2'!$D$20:$L$20,0),TRUE)),"1")</f>
        <v>1</v>
      </c>
      <c r="J159" s="38" t="str">
        <f>IFERROR(IF('General Details'!$I$2='Reference Tables 2'!$B$3,VLOOKUP('Equivalent SHGC'!$G159,'Reference Tables 2'!$D$38:$L$48,MATCH('Equivalent SHGC'!$B159,'Reference Tables 2'!$D$36:$L$36,0),TRUE),VLOOKUP($G159,'Reference Tables 2'!$D$54:$L$64,MATCH('Equivalent SHGC'!$B159,'Reference Tables 2'!$D$52:$L$52,0),TRUE)),"1")</f>
        <v>1</v>
      </c>
      <c r="K159" s="38" t="str">
        <f>IFERROR(IF('General Details'!$I$2='Reference Tables 2'!$B$3,VLOOKUP('Equivalent SHGC'!$H159,'Reference Tables 2'!$D$70:$L$80,MATCH('Equivalent SHGC'!$B159,'Reference Tables 2'!$D$68:$L$68,0),TRUE),VLOOKUP($H159,'Reference Tables 2'!$D$86:$L$96,MATCH('Equivalent SHGC'!$B159,'Reference Tables 2'!$D$84:$L$84,0),TRUE)),"1")</f>
        <v>1</v>
      </c>
      <c r="L159" s="38">
        <f t="shared" si="5"/>
        <v>1</v>
      </c>
      <c r="M159" s="38">
        <f t="shared" si="6"/>
        <v>1</v>
      </c>
      <c r="N159" s="187">
        <f>'General Details'!$C$30*M159</f>
        <v>0.8</v>
      </c>
      <c r="P159" s="174" t="str">
        <f>IFERROR(Table8[[#This Row],[Total Glass area in opening (m2)]],"")</f>
        <v/>
      </c>
      <c r="Q159" s="175" t="str">
        <f>IFERROR(IF('General Details'!$I$2='Reference Tables '!$D$4,VLOOKUP('Equivalent SHGC'!$B159,'Reference Tables '!$B$5:$D$12,3,FALSE),VLOOKUP('Equivalent SHGC'!$B159,'Reference Tables '!$B$5:$D$12,2,FALSE)),"")</f>
        <v/>
      </c>
    </row>
    <row r="160" spans="2:17" ht="15.6" x14ac:dyDescent="0.3">
      <c r="B160" s="186">
        <f>IFERROR(Table8[[#This Row],[Orientation ]],"")</f>
        <v>0</v>
      </c>
      <c r="C160" s="139">
        <f>IFERROR(Table8[[#This Row],[Window/Door/Ventilator Name
]],"")</f>
        <v>0</v>
      </c>
      <c r="D160" s="139">
        <f>IFERROR(Table8[[#This Row],[No. of Openings ]],"")</f>
        <v>0</v>
      </c>
      <c r="E160" s="139" t="str">
        <f>IFERROR(Table8[[#This Row],[Glass area in opening (m2)]],"")</f>
        <v/>
      </c>
      <c r="F160" s="36" t="str">
        <f>IFERROR(Table8[[#This Row],[H overhang]]/Table8[[#This Row],[V overhang]],"0")</f>
        <v>0</v>
      </c>
      <c r="G160" s="38" t="str">
        <f>IFERROR(Table8[[#This Row],[H right]]/Table8[[#This Row],[V right]],"0")</f>
        <v>0</v>
      </c>
      <c r="H160" s="38" t="str">
        <f>IFERROR((Table8[[#This Row],[H left]]/Table8[[#This Row],[V left]]),"0")</f>
        <v>0</v>
      </c>
      <c r="I160" s="253" t="str">
        <f>IFERROR(IF('General Details'!$I$2='Reference Tables 2'!$B$3,VLOOKUP('Equivalent SHGC'!$F160,'Reference Tables 2'!$D$6:$L$16,MATCH('Equivalent SHGC'!$B160,'Reference Tables 2'!$D$4:$L$4,0),TRUE),VLOOKUP($F160,'Reference Tables 2'!$D$22:$L$32,MATCH('Equivalent SHGC'!$B160,'Reference Tables 2'!$D$20:$L$20,0),TRUE)),"1")</f>
        <v>1</v>
      </c>
      <c r="J160" s="38" t="str">
        <f>IFERROR(IF('General Details'!$I$2='Reference Tables 2'!$B$3,VLOOKUP('Equivalent SHGC'!$G160,'Reference Tables 2'!$D$38:$L$48,MATCH('Equivalent SHGC'!$B160,'Reference Tables 2'!$D$36:$L$36,0),TRUE),VLOOKUP($G160,'Reference Tables 2'!$D$54:$L$64,MATCH('Equivalent SHGC'!$B160,'Reference Tables 2'!$D$52:$L$52,0),TRUE)),"1")</f>
        <v>1</v>
      </c>
      <c r="K160" s="38" t="str">
        <f>IFERROR(IF('General Details'!$I$2='Reference Tables 2'!$B$3,VLOOKUP('Equivalent SHGC'!$H160,'Reference Tables 2'!$D$70:$L$80,MATCH('Equivalent SHGC'!$B160,'Reference Tables 2'!$D$68:$L$68,0),TRUE),VLOOKUP($H160,'Reference Tables 2'!$D$86:$L$96,MATCH('Equivalent SHGC'!$B160,'Reference Tables 2'!$D$84:$L$84,0),TRUE)),"1")</f>
        <v>1</v>
      </c>
      <c r="L160" s="38">
        <f t="shared" si="5"/>
        <v>1</v>
      </c>
      <c r="M160" s="38">
        <f t="shared" si="6"/>
        <v>1</v>
      </c>
      <c r="N160" s="187">
        <f>'General Details'!$C$30*M160</f>
        <v>0.8</v>
      </c>
      <c r="P160" s="174" t="str">
        <f>IFERROR(Table8[[#This Row],[Total Glass area in opening (m2)]],"")</f>
        <v/>
      </c>
      <c r="Q160" s="175" t="str">
        <f>IFERROR(IF('General Details'!$I$2='Reference Tables '!$D$4,VLOOKUP('Equivalent SHGC'!$B160,'Reference Tables '!$B$5:$D$12,3,FALSE),VLOOKUP('Equivalent SHGC'!$B160,'Reference Tables '!$B$5:$D$12,2,FALSE)),"")</f>
        <v/>
      </c>
    </row>
    <row r="161" spans="2:17" ht="15.6" x14ac:dyDescent="0.3">
      <c r="B161" s="186">
        <f>IFERROR(Table8[[#This Row],[Orientation ]],"")</f>
        <v>0</v>
      </c>
      <c r="C161" s="139">
        <f>IFERROR(Table8[[#This Row],[Window/Door/Ventilator Name
]],"")</f>
        <v>0</v>
      </c>
      <c r="D161" s="139">
        <f>IFERROR(Table8[[#This Row],[No. of Openings ]],"")</f>
        <v>0</v>
      </c>
      <c r="E161" s="139" t="str">
        <f>IFERROR(Table8[[#This Row],[Glass area in opening (m2)]],"")</f>
        <v/>
      </c>
      <c r="F161" s="36" t="str">
        <f>IFERROR(Table8[[#This Row],[H overhang]]/Table8[[#This Row],[V overhang]],"0")</f>
        <v>0</v>
      </c>
      <c r="G161" s="38" t="str">
        <f>IFERROR(Table8[[#This Row],[H right]]/Table8[[#This Row],[V right]],"0")</f>
        <v>0</v>
      </c>
      <c r="H161" s="38" t="str">
        <f>IFERROR((Table8[[#This Row],[H left]]/Table8[[#This Row],[V left]]),"0")</f>
        <v>0</v>
      </c>
      <c r="I161" s="253" t="str">
        <f>IFERROR(IF('General Details'!$I$2='Reference Tables 2'!$B$3,VLOOKUP('Equivalent SHGC'!$F161,'Reference Tables 2'!$D$6:$L$16,MATCH('Equivalent SHGC'!$B161,'Reference Tables 2'!$D$4:$L$4,0),TRUE),VLOOKUP($F161,'Reference Tables 2'!$D$22:$L$32,MATCH('Equivalent SHGC'!$B161,'Reference Tables 2'!$D$20:$L$20,0),TRUE)),"1")</f>
        <v>1</v>
      </c>
      <c r="J161" s="38" t="str">
        <f>IFERROR(IF('General Details'!$I$2='Reference Tables 2'!$B$3,VLOOKUP('Equivalent SHGC'!$G161,'Reference Tables 2'!$D$38:$L$48,MATCH('Equivalent SHGC'!$B161,'Reference Tables 2'!$D$36:$L$36,0),TRUE),VLOOKUP($G161,'Reference Tables 2'!$D$54:$L$64,MATCH('Equivalent SHGC'!$B161,'Reference Tables 2'!$D$52:$L$52,0),TRUE)),"1")</f>
        <v>1</v>
      </c>
      <c r="K161" s="38" t="str">
        <f>IFERROR(IF('General Details'!$I$2='Reference Tables 2'!$B$3,VLOOKUP('Equivalent SHGC'!$H161,'Reference Tables 2'!$D$70:$L$80,MATCH('Equivalent SHGC'!$B161,'Reference Tables 2'!$D$68:$L$68,0),TRUE),VLOOKUP($H161,'Reference Tables 2'!$D$86:$L$96,MATCH('Equivalent SHGC'!$B161,'Reference Tables 2'!$D$84:$L$84,0),TRUE)),"1")</f>
        <v>1</v>
      </c>
      <c r="L161" s="38">
        <f t="shared" si="5"/>
        <v>1</v>
      </c>
      <c r="M161" s="38">
        <f t="shared" si="6"/>
        <v>1</v>
      </c>
      <c r="N161" s="187">
        <f>'General Details'!$C$30*M161</f>
        <v>0.8</v>
      </c>
      <c r="P161" s="174" t="str">
        <f>IFERROR(Table8[[#This Row],[Total Glass area in opening (m2)]],"")</f>
        <v/>
      </c>
      <c r="Q161" s="175" t="str">
        <f>IFERROR(IF('General Details'!$I$2='Reference Tables '!$D$4,VLOOKUP('Equivalent SHGC'!$B161,'Reference Tables '!$B$5:$D$12,3,FALSE),VLOOKUP('Equivalent SHGC'!$B161,'Reference Tables '!$B$5:$D$12,2,FALSE)),"")</f>
        <v/>
      </c>
    </row>
    <row r="162" spans="2:17" ht="15.6" x14ac:dyDescent="0.3">
      <c r="B162" s="186">
        <f>IFERROR(Table8[[#This Row],[Orientation ]],"")</f>
        <v>0</v>
      </c>
      <c r="C162" s="139">
        <f>IFERROR(Table8[[#This Row],[Window/Door/Ventilator Name
]],"")</f>
        <v>0</v>
      </c>
      <c r="D162" s="139">
        <f>IFERROR(Table8[[#This Row],[No. of Openings ]],"")</f>
        <v>0</v>
      </c>
      <c r="E162" s="139" t="str">
        <f>IFERROR(Table8[[#This Row],[Glass area in opening (m2)]],"")</f>
        <v/>
      </c>
      <c r="F162" s="36" t="str">
        <f>IFERROR(Table8[[#This Row],[H overhang]]/Table8[[#This Row],[V overhang]],"0")</f>
        <v>0</v>
      </c>
      <c r="G162" s="38" t="str">
        <f>IFERROR(Table8[[#This Row],[H right]]/Table8[[#This Row],[V right]],"0")</f>
        <v>0</v>
      </c>
      <c r="H162" s="38" t="str">
        <f>IFERROR((Table8[[#This Row],[H left]]/Table8[[#This Row],[V left]]),"0")</f>
        <v>0</v>
      </c>
      <c r="I162" s="253" t="str">
        <f>IFERROR(IF('General Details'!$I$2='Reference Tables 2'!$B$3,VLOOKUP('Equivalent SHGC'!$F162,'Reference Tables 2'!$D$6:$L$16,MATCH('Equivalent SHGC'!$B162,'Reference Tables 2'!$D$4:$L$4,0),TRUE),VLOOKUP($F162,'Reference Tables 2'!$D$22:$L$32,MATCH('Equivalent SHGC'!$B162,'Reference Tables 2'!$D$20:$L$20,0),TRUE)),"1")</f>
        <v>1</v>
      </c>
      <c r="J162" s="38" t="str">
        <f>IFERROR(IF('General Details'!$I$2='Reference Tables 2'!$B$3,VLOOKUP('Equivalent SHGC'!$G162,'Reference Tables 2'!$D$38:$L$48,MATCH('Equivalent SHGC'!$B162,'Reference Tables 2'!$D$36:$L$36,0),TRUE),VLOOKUP($G162,'Reference Tables 2'!$D$54:$L$64,MATCH('Equivalent SHGC'!$B162,'Reference Tables 2'!$D$52:$L$52,0),TRUE)),"1")</f>
        <v>1</v>
      </c>
      <c r="K162" s="38" t="str">
        <f>IFERROR(IF('General Details'!$I$2='Reference Tables 2'!$B$3,VLOOKUP('Equivalent SHGC'!$H162,'Reference Tables 2'!$D$70:$L$80,MATCH('Equivalent SHGC'!$B162,'Reference Tables 2'!$D$68:$L$68,0),TRUE),VLOOKUP($H162,'Reference Tables 2'!$D$86:$L$96,MATCH('Equivalent SHGC'!$B162,'Reference Tables 2'!$D$84:$L$84,0),TRUE)),"1")</f>
        <v>1</v>
      </c>
      <c r="L162" s="38">
        <f t="shared" si="5"/>
        <v>1</v>
      </c>
      <c r="M162" s="38">
        <f t="shared" si="6"/>
        <v>1</v>
      </c>
      <c r="N162" s="187">
        <f>'General Details'!$C$30*M162</f>
        <v>0.8</v>
      </c>
      <c r="P162" s="174" t="str">
        <f>IFERROR(Table8[[#This Row],[Total Glass area in opening (m2)]],"")</f>
        <v/>
      </c>
      <c r="Q162" s="175" t="str">
        <f>IFERROR(IF('General Details'!$I$2='Reference Tables '!$D$4,VLOOKUP('Equivalent SHGC'!$B162,'Reference Tables '!$B$5:$D$12,3,FALSE),VLOOKUP('Equivalent SHGC'!$B162,'Reference Tables '!$B$5:$D$12,2,FALSE)),"")</f>
        <v/>
      </c>
    </row>
    <row r="163" spans="2:17" ht="15.6" x14ac:dyDescent="0.3">
      <c r="B163" s="186">
        <f>IFERROR(Table8[[#This Row],[Orientation ]],"")</f>
        <v>0</v>
      </c>
      <c r="C163" s="139">
        <f>IFERROR(Table8[[#This Row],[Window/Door/Ventilator Name
]],"")</f>
        <v>0</v>
      </c>
      <c r="D163" s="139">
        <f>IFERROR(Table8[[#This Row],[No. of Openings ]],"")</f>
        <v>0</v>
      </c>
      <c r="E163" s="139" t="str">
        <f>IFERROR(Table8[[#This Row],[Glass area in opening (m2)]],"")</f>
        <v/>
      </c>
      <c r="F163" s="36" t="str">
        <f>IFERROR(Table8[[#This Row],[H overhang]]/Table8[[#This Row],[V overhang]],"0")</f>
        <v>0</v>
      </c>
      <c r="G163" s="38" t="str">
        <f>IFERROR(Table8[[#This Row],[H right]]/Table8[[#This Row],[V right]],"0")</f>
        <v>0</v>
      </c>
      <c r="H163" s="38" t="str">
        <f>IFERROR((Table8[[#This Row],[H left]]/Table8[[#This Row],[V left]]),"0")</f>
        <v>0</v>
      </c>
      <c r="I163" s="253" t="str">
        <f>IFERROR(IF('General Details'!$I$2='Reference Tables 2'!$B$3,VLOOKUP('Equivalent SHGC'!$F163,'Reference Tables 2'!$D$6:$L$16,MATCH('Equivalent SHGC'!$B163,'Reference Tables 2'!$D$4:$L$4,0),TRUE),VLOOKUP($F163,'Reference Tables 2'!$D$22:$L$32,MATCH('Equivalent SHGC'!$B163,'Reference Tables 2'!$D$20:$L$20,0),TRUE)),"1")</f>
        <v>1</v>
      </c>
      <c r="J163" s="38" t="str">
        <f>IFERROR(IF('General Details'!$I$2='Reference Tables 2'!$B$3,VLOOKUP('Equivalent SHGC'!$G163,'Reference Tables 2'!$D$38:$L$48,MATCH('Equivalent SHGC'!$B163,'Reference Tables 2'!$D$36:$L$36,0),TRUE),VLOOKUP($G163,'Reference Tables 2'!$D$54:$L$64,MATCH('Equivalent SHGC'!$B163,'Reference Tables 2'!$D$52:$L$52,0),TRUE)),"1")</f>
        <v>1</v>
      </c>
      <c r="K163" s="38" t="str">
        <f>IFERROR(IF('General Details'!$I$2='Reference Tables 2'!$B$3,VLOOKUP('Equivalent SHGC'!$H163,'Reference Tables 2'!$D$70:$L$80,MATCH('Equivalent SHGC'!$B163,'Reference Tables 2'!$D$68:$L$68,0),TRUE),VLOOKUP($H163,'Reference Tables 2'!$D$86:$L$96,MATCH('Equivalent SHGC'!$B163,'Reference Tables 2'!$D$84:$L$84,0),TRUE)),"1")</f>
        <v>1</v>
      </c>
      <c r="L163" s="38">
        <f t="shared" si="5"/>
        <v>1</v>
      </c>
      <c r="M163" s="38">
        <f t="shared" si="6"/>
        <v>1</v>
      </c>
      <c r="N163" s="187">
        <f>'General Details'!$C$30*M163</f>
        <v>0.8</v>
      </c>
      <c r="P163" s="174" t="str">
        <f>IFERROR(Table8[[#This Row],[Total Glass area in opening (m2)]],"")</f>
        <v/>
      </c>
      <c r="Q163" s="175" t="str">
        <f>IFERROR(IF('General Details'!$I$2='Reference Tables '!$D$4,VLOOKUP('Equivalent SHGC'!$B163,'Reference Tables '!$B$5:$D$12,3,FALSE),VLOOKUP('Equivalent SHGC'!$B163,'Reference Tables '!$B$5:$D$12,2,FALSE)),"")</f>
        <v/>
      </c>
    </row>
    <row r="164" spans="2:17" ht="15.6" x14ac:dyDescent="0.3">
      <c r="B164" s="186">
        <f>IFERROR(Table8[[#This Row],[Orientation ]],"")</f>
        <v>0</v>
      </c>
      <c r="C164" s="139">
        <f>IFERROR(Table8[[#This Row],[Window/Door/Ventilator Name
]],"")</f>
        <v>0</v>
      </c>
      <c r="D164" s="139">
        <f>IFERROR(Table8[[#This Row],[No. of Openings ]],"")</f>
        <v>0</v>
      </c>
      <c r="E164" s="139" t="str">
        <f>IFERROR(Table8[[#This Row],[Glass area in opening (m2)]],"")</f>
        <v/>
      </c>
      <c r="F164" s="36" t="str">
        <f>IFERROR(Table8[[#This Row],[H overhang]]/Table8[[#This Row],[V overhang]],"0")</f>
        <v>0</v>
      </c>
      <c r="G164" s="38" t="str">
        <f>IFERROR(Table8[[#This Row],[H right]]/Table8[[#This Row],[V right]],"0")</f>
        <v>0</v>
      </c>
      <c r="H164" s="38" t="str">
        <f>IFERROR((Table8[[#This Row],[H left]]/Table8[[#This Row],[V left]]),"0")</f>
        <v>0</v>
      </c>
      <c r="I164" s="253" t="str">
        <f>IFERROR(IF('General Details'!$I$2='Reference Tables 2'!$B$3,VLOOKUP('Equivalent SHGC'!$F164,'Reference Tables 2'!$D$6:$L$16,MATCH('Equivalent SHGC'!$B164,'Reference Tables 2'!$D$4:$L$4,0),TRUE),VLOOKUP($F164,'Reference Tables 2'!$D$22:$L$32,MATCH('Equivalent SHGC'!$B164,'Reference Tables 2'!$D$20:$L$20,0),TRUE)),"1")</f>
        <v>1</v>
      </c>
      <c r="J164" s="38" t="str">
        <f>IFERROR(IF('General Details'!$I$2='Reference Tables 2'!$B$3,VLOOKUP('Equivalent SHGC'!$G164,'Reference Tables 2'!$D$38:$L$48,MATCH('Equivalent SHGC'!$B164,'Reference Tables 2'!$D$36:$L$36,0),TRUE),VLOOKUP($G164,'Reference Tables 2'!$D$54:$L$64,MATCH('Equivalent SHGC'!$B164,'Reference Tables 2'!$D$52:$L$52,0),TRUE)),"1")</f>
        <v>1</v>
      </c>
      <c r="K164" s="38" t="str">
        <f>IFERROR(IF('General Details'!$I$2='Reference Tables 2'!$B$3,VLOOKUP('Equivalent SHGC'!$H164,'Reference Tables 2'!$D$70:$L$80,MATCH('Equivalent SHGC'!$B164,'Reference Tables 2'!$D$68:$L$68,0),TRUE),VLOOKUP($H164,'Reference Tables 2'!$D$86:$L$96,MATCH('Equivalent SHGC'!$B164,'Reference Tables 2'!$D$84:$L$84,0),TRUE)),"1")</f>
        <v>1</v>
      </c>
      <c r="L164" s="38">
        <f t="shared" si="5"/>
        <v>1</v>
      </c>
      <c r="M164" s="38">
        <f t="shared" si="6"/>
        <v>1</v>
      </c>
      <c r="N164" s="187">
        <f>'General Details'!$C$30*M164</f>
        <v>0.8</v>
      </c>
      <c r="P164" s="174" t="str">
        <f>IFERROR(Table8[[#This Row],[Total Glass area in opening (m2)]],"")</f>
        <v/>
      </c>
      <c r="Q164" s="175" t="str">
        <f>IFERROR(IF('General Details'!$I$2='Reference Tables '!$D$4,VLOOKUP('Equivalent SHGC'!$B164,'Reference Tables '!$B$5:$D$12,3,FALSE),VLOOKUP('Equivalent SHGC'!$B164,'Reference Tables '!$B$5:$D$12,2,FALSE)),"")</f>
        <v/>
      </c>
    </row>
    <row r="165" spans="2:17" ht="15.6" x14ac:dyDescent="0.3">
      <c r="B165" s="186">
        <f>IFERROR(Table8[[#This Row],[Orientation ]],"")</f>
        <v>0</v>
      </c>
      <c r="C165" s="139">
        <f>IFERROR(Table8[[#This Row],[Window/Door/Ventilator Name
]],"")</f>
        <v>0</v>
      </c>
      <c r="D165" s="139">
        <f>IFERROR(Table8[[#This Row],[No. of Openings ]],"")</f>
        <v>0</v>
      </c>
      <c r="E165" s="139" t="str">
        <f>IFERROR(Table8[[#This Row],[Glass area in opening (m2)]],"")</f>
        <v/>
      </c>
      <c r="F165" s="36" t="str">
        <f>IFERROR(Table8[[#This Row],[H overhang]]/Table8[[#This Row],[V overhang]],"0")</f>
        <v>0</v>
      </c>
      <c r="G165" s="38" t="str">
        <f>IFERROR(Table8[[#This Row],[H right]]/Table8[[#This Row],[V right]],"0")</f>
        <v>0</v>
      </c>
      <c r="H165" s="38" t="str">
        <f>IFERROR((Table8[[#This Row],[H left]]/Table8[[#This Row],[V left]]),"0")</f>
        <v>0</v>
      </c>
      <c r="I165" s="253" t="str">
        <f>IFERROR(IF('General Details'!$I$2='Reference Tables 2'!$B$3,VLOOKUP('Equivalent SHGC'!$F165,'Reference Tables 2'!$D$6:$L$16,MATCH('Equivalent SHGC'!$B165,'Reference Tables 2'!$D$4:$L$4,0),TRUE),VLOOKUP($F165,'Reference Tables 2'!$D$22:$L$32,MATCH('Equivalent SHGC'!$B165,'Reference Tables 2'!$D$20:$L$20,0),TRUE)),"1")</f>
        <v>1</v>
      </c>
      <c r="J165" s="38" t="str">
        <f>IFERROR(IF('General Details'!$I$2='Reference Tables 2'!$B$3,VLOOKUP('Equivalent SHGC'!$G165,'Reference Tables 2'!$D$38:$L$48,MATCH('Equivalent SHGC'!$B165,'Reference Tables 2'!$D$36:$L$36,0),TRUE),VLOOKUP($G165,'Reference Tables 2'!$D$54:$L$64,MATCH('Equivalent SHGC'!$B165,'Reference Tables 2'!$D$52:$L$52,0),TRUE)),"1")</f>
        <v>1</v>
      </c>
      <c r="K165" s="38" t="str">
        <f>IFERROR(IF('General Details'!$I$2='Reference Tables 2'!$B$3,VLOOKUP('Equivalent SHGC'!$H165,'Reference Tables 2'!$D$70:$L$80,MATCH('Equivalent SHGC'!$B165,'Reference Tables 2'!$D$68:$L$68,0),TRUE),VLOOKUP($H165,'Reference Tables 2'!$D$86:$L$96,MATCH('Equivalent SHGC'!$B165,'Reference Tables 2'!$D$84:$L$84,0),TRUE)),"1")</f>
        <v>1</v>
      </c>
      <c r="L165" s="38">
        <f t="shared" si="5"/>
        <v>1</v>
      </c>
      <c r="M165" s="38">
        <f t="shared" si="6"/>
        <v>1</v>
      </c>
      <c r="N165" s="187">
        <f>'General Details'!$C$30*M165</f>
        <v>0.8</v>
      </c>
      <c r="P165" s="174" t="str">
        <f>IFERROR(Table8[[#This Row],[Total Glass area in opening (m2)]],"")</f>
        <v/>
      </c>
      <c r="Q165" s="175" t="str">
        <f>IFERROR(IF('General Details'!$I$2='Reference Tables '!$D$4,VLOOKUP('Equivalent SHGC'!$B165,'Reference Tables '!$B$5:$D$12,3,FALSE),VLOOKUP('Equivalent SHGC'!$B165,'Reference Tables '!$B$5:$D$12,2,FALSE)),"")</f>
        <v/>
      </c>
    </row>
    <row r="166" spans="2:17" ht="15.6" x14ac:dyDescent="0.3">
      <c r="B166" s="186">
        <f>IFERROR(Table8[[#This Row],[Orientation ]],"")</f>
        <v>0</v>
      </c>
      <c r="C166" s="139">
        <f>IFERROR(Table8[[#This Row],[Window/Door/Ventilator Name
]],"")</f>
        <v>0</v>
      </c>
      <c r="D166" s="139">
        <f>IFERROR(Table8[[#This Row],[No. of Openings ]],"")</f>
        <v>0</v>
      </c>
      <c r="E166" s="139" t="str">
        <f>IFERROR(Table8[[#This Row],[Glass area in opening (m2)]],"")</f>
        <v/>
      </c>
      <c r="F166" s="36" t="str">
        <f>IFERROR(Table8[[#This Row],[H overhang]]/Table8[[#This Row],[V overhang]],"0")</f>
        <v>0</v>
      </c>
      <c r="G166" s="38" t="str">
        <f>IFERROR(Table8[[#This Row],[H right]]/Table8[[#This Row],[V right]],"0")</f>
        <v>0</v>
      </c>
      <c r="H166" s="38" t="str">
        <f>IFERROR((Table8[[#This Row],[H left]]/Table8[[#This Row],[V left]]),"0")</f>
        <v>0</v>
      </c>
      <c r="I166" s="253" t="str">
        <f>IFERROR(IF('General Details'!$I$2='Reference Tables 2'!$B$3,VLOOKUP('Equivalent SHGC'!$F166,'Reference Tables 2'!$D$6:$L$16,MATCH('Equivalent SHGC'!$B166,'Reference Tables 2'!$D$4:$L$4,0),TRUE),VLOOKUP($F166,'Reference Tables 2'!$D$22:$L$32,MATCH('Equivalent SHGC'!$B166,'Reference Tables 2'!$D$20:$L$20,0),TRUE)),"1")</f>
        <v>1</v>
      </c>
      <c r="J166" s="38" t="str">
        <f>IFERROR(IF('General Details'!$I$2='Reference Tables 2'!$B$3,VLOOKUP('Equivalent SHGC'!$G166,'Reference Tables 2'!$D$38:$L$48,MATCH('Equivalent SHGC'!$B166,'Reference Tables 2'!$D$36:$L$36,0),TRUE),VLOOKUP($G166,'Reference Tables 2'!$D$54:$L$64,MATCH('Equivalent SHGC'!$B166,'Reference Tables 2'!$D$52:$L$52,0),TRUE)),"1")</f>
        <v>1</v>
      </c>
      <c r="K166" s="38" t="str">
        <f>IFERROR(IF('General Details'!$I$2='Reference Tables 2'!$B$3,VLOOKUP('Equivalent SHGC'!$H166,'Reference Tables 2'!$D$70:$L$80,MATCH('Equivalent SHGC'!$B166,'Reference Tables 2'!$D$68:$L$68,0),TRUE),VLOOKUP($H166,'Reference Tables 2'!$D$86:$L$96,MATCH('Equivalent SHGC'!$B166,'Reference Tables 2'!$D$84:$L$84,0),TRUE)),"1")</f>
        <v>1</v>
      </c>
      <c r="L166" s="38">
        <f t="shared" si="5"/>
        <v>1</v>
      </c>
      <c r="M166" s="38">
        <f t="shared" si="6"/>
        <v>1</v>
      </c>
      <c r="N166" s="187">
        <f>'General Details'!$C$30*M166</f>
        <v>0.8</v>
      </c>
      <c r="P166" s="174" t="str">
        <f>IFERROR(Table8[[#This Row],[Total Glass area in opening (m2)]],"")</f>
        <v/>
      </c>
      <c r="Q166" s="175" t="str">
        <f>IFERROR(IF('General Details'!$I$2='Reference Tables '!$D$4,VLOOKUP('Equivalent SHGC'!$B166,'Reference Tables '!$B$5:$D$12,3,FALSE),VLOOKUP('Equivalent SHGC'!$B166,'Reference Tables '!$B$5:$D$12,2,FALSE)),"")</f>
        <v/>
      </c>
    </row>
    <row r="167" spans="2:17" ht="15.6" x14ac:dyDescent="0.3">
      <c r="B167" s="186">
        <f>IFERROR(Table8[[#This Row],[Orientation ]],"")</f>
        <v>0</v>
      </c>
      <c r="C167" s="139">
        <f>IFERROR(Table8[[#This Row],[Window/Door/Ventilator Name
]],"")</f>
        <v>0</v>
      </c>
      <c r="D167" s="139">
        <f>IFERROR(Table8[[#This Row],[No. of Openings ]],"")</f>
        <v>0</v>
      </c>
      <c r="E167" s="139" t="str">
        <f>IFERROR(Table8[[#This Row],[Glass area in opening (m2)]],"")</f>
        <v/>
      </c>
      <c r="F167" s="36" t="str">
        <f>IFERROR(Table8[[#This Row],[H overhang]]/Table8[[#This Row],[V overhang]],"0")</f>
        <v>0</v>
      </c>
      <c r="G167" s="38" t="str">
        <f>IFERROR(Table8[[#This Row],[H right]]/Table8[[#This Row],[V right]],"0")</f>
        <v>0</v>
      </c>
      <c r="H167" s="38" t="str">
        <f>IFERROR((Table8[[#This Row],[H left]]/Table8[[#This Row],[V left]]),"0")</f>
        <v>0</v>
      </c>
      <c r="I167" s="253" t="str">
        <f>IFERROR(IF('General Details'!$I$2='Reference Tables 2'!$B$3,VLOOKUP('Equivalent SHGC'!$F167,'Reference Tables 2'!$D$6:$L$16,MATCH('Equivalent SHGC'!$B167,'Reference Tables 2'!$D$4:$L$4,0),TRUE),VLOOKUP($F167,'Reference Tables 2'!$D$22:$L$32,MATCH('Equivalent SHGC'!$B167,'Reference Tables 2'!$D$20:$L$20,0),TRUE)),"1")</f>
        <v>1</v>
      </c>
      <c r="J167" s="38" t="str">
        <f>IFERROR(IF('General Details'!$I$2='Reference Tables 2'!$B$3,VLOOKUP('Equivalent SHGC'!$G167,'Reference Tables 2'!$D$38:$L$48,MATCH('Equivalent SHGC'!$B167,'Reference Tables 2'!$D$36:$L$36,0),TRUE),VLOOKUP($G167,'Reference Tables 2'!$D$54:$L$64,MATCH('Equivalent SHGC'!$B167,'Reference Tables 2'!$D$52:$L$52,0),TRUE)),"1")</f>
        <v>1</v>
      </c>
      <c r="K167" s="38" t="str">
        <f>IFERROR(IF('General Details'!$I$2='Reference Tables 2'!$B$3,VLOOKUP('Equivalent SHGC'!$H167,'Reference Tables 2'!$D$70:$L$80,MATCH('Equivalent SHGC'!$B167,'Reference Tables 2'!$D$68:$L$68,0),TRUE),VLOOKUP($H167,'Reference Tables 2'!$D$86:$L$96,MATCH('Equivalent SHGC'!$B167,'Reference Tables 2'!$D$84:$L$84,0),TRUE)),"1")</f>
        <v>1</v>
      </c>
      <c r="L167" s="38">
        <f t="shared" si="5"/>
        <v>1</v>
      </c>
      <c r="M167" s="38">
        <f t="shared" si="6"/>
        <v>1</v>
      </c>
      <c r="N167" s="187">
        <f>'General Details'!$C$30*M167</f>
        <v>0.8</v>
      </c>
      <c r="P167" s="174" t="str">
        <f>IFERROR(Table8[[#This Row],[Total Glass area in opening (m2)]],"")</f>
        <v/>
      </c>
      <c r="Q167" s="175" t="str">
        <f>IFERROR(IF('General Details'!$I$2='Reference Tables '!$D$4,VLOOKUP('Equivalent SHGC'!$B167,'Reference Tables '!$B$5:$D$12,3,FALSE),VLOOKUP('Equivalent SHGC'!$B167,'Reference Tables '!$B$5:$D$12,2,FALSE)),"")</f>
        <v/>
      </c>
    </row>
    <row r="168" spans="2:17" ht="15.6" x14ac:dyDescent="0.3">
      <c r="B168" s="186">
        <f>IFERROR(Table8[[#This Row],[Orientation ]],"")</f>
        <v>0</v>
      </c>
      <c r="C168" s="139">
        <f>IFERROR(Table8[[#This Row],[Window/Door/Ventilator Name
]],"")</f>
        <v>0</v>
      </c>
      <c r="D168" s="139">
        <f>IFERROR(Table8[[#This Row],[No. of Openings ]],"")</f>
        <v>0</v>
      </c>
      <c r="E168" s="139" t="str">
        <f>IFERROR(Table8[[#This Row],[Glass area in opening (m2)]],"")</f>
        <v/>
      </c>
      <c r="F168" s="36" t="str">
        <f>IFERROR(Table8[[#This Row],[H overhang]]/Table8[[#This Row],[V overhang]],"0")</f>
        <v>0</v>
      </c>
      <c r="G168" s="38" t="str">
        <f>IFERROR(Table8[[#This Row],[H right]]/Table8[[#This Row],[V right]],"0")</f>
        <v>0</v>
      </c>
      <c r="H168" s="38" t="str">
        <f>IFERROR((Table8[[#This Row],[H left]]/Table8[[#This Row],[V left]]),"0")</f>
        <v>0</v>
      </c>
      <c r="I168" s="253" t="str">
        <f>IFERROR(IF('General Details'!$I$2='Reference Tables 2'!$B$3,VLOOKUP('Equivalent SHGC'!$F168,'Reference Tables 2'!$D$6:$L$16,MATCH('Equivalent SHGC'!$B168,'Reference Tables 2'!$D$4:$L$4,0),TRUE),VLOOKUP($F168,'Reference Tables 2'!$D$22:$L$32,MATCH('Equivalent SHGC'!$B168,'Reference Tables 2'!$D$20:$L$20,0),TRUE)),"1")</f>
        <v>1</v>
      </c>
      <c r="J168" s="38" t="str">
        <f>IFERROR(IF('General Details'!$I$2='Reference Tables 2'!$B$3,VLOOKUP('Equivalent SHGC'!$G168,'Reference Tables 2'!$D$38:$L$48,MATCH('Equivalent SHGC'!$B168,'Reference Tables 2'!$D$36:$L$36,0),TRUE),VLOOKUP($G168,'Reference Tables 2'!$D$54:$L$64,MATCH('Equivalent SHGC'!$B168,'Reference Tables 2'!$D$52:$L$52,0),TRUE)),"1")</f>
        <v>1</v>
      </c>
      <c r="K168" s="38" t="str">
        <f>IFERROR(IF('General Details'!$I$2='Reference Tables 2'!$B$3,VLOOKUP('Equivalent SHGC'!$H168,'Reference Tables 2'!$D$70:$L$80,MATCH('Equivalent SHGC'!$B168,'Reference Tables 2'!$D$68:$L$68,0),TRUE),VLOOKUP($H168,'Reference Tables 2'!$D$86:$L$96,MATCH('Equivalent SHGC'!$B168,'Reference Tables 2'!$D$84:$L$84,0),TRUE)),"1")</f>
        <v>1</v>
      </c>
      <c r="L168" s="38">
        <f t="shared" si="5"/>
        <v>1</v>
      </c>
      <c r="M168" s="38">
        <f t="shared" si="6"/>
        <v>1</v>
      </c>
      <c r="N168" s="187">
        <f>'General Details'!$C$30*M168</f>
        <v>0.8</v>
      </c>
      <c r="P168" s="174" t="str">
        <f>IFERROR(Table8[[#This Row],[Total Glass area in opening (m2)]],"")</f>
        <v/>
      </c>
      <c r="Q168" s="175" t="str">
        <f>IFERROR(IF('General Details'!$I$2='Reference Tables '!$D$4,VLOOKUP('Equivalent SHGC'!$B168,'Reference Tables '!$B$5:$D$12,3,FALSE),VLOOKUP('Equivalent SHGC'!$B168,'Reference Tables '!$B$5:$D$12,2,FALSE)),"")</f>
        <v/>
      </c>
    </row>
    <row r="169" spans="2:17" ht="15.6" x14ac:dyDescent="0.3">
      <c r="B169" s="186">
        <f>IFERROR(Table8[[#This Row],[Orientation ]],"")</f>
        <v>0</v>
      </c>
      <c r="C169" s="139">
        <f>IFERROR(Table8[[#This Row],[Window/Door/Ventilator Name
]],"")</f>
        <v>0</v>
      </c>
      <c r="D169" s="139">
        <f>IFERROR(Table8[[#This Row],[No. of Openings ]],"")</f>
        <v>0</v>
      </c>
      <c r="E169" s="139" t="str">
        <f>IFERROR(Table8[[#This Row],[Glass area in opening (m2)]],"")</f>
        <v/>
      </c>
      <c r="F169" s="36" t="str">
        <f>IFERROR(Table8[[#This Row],[H overhang]]/Table8[[#This Row],[V overhang]],"0")</f>
        <v>0</v>
      </c>
      <c r="G169" s="38" t="str">
        <f>IFERROR(Table8[[#This Row],[H right]]/Table8[[#This Row],[V right]],"0")</f>
        <v>0</v>
      </c>
      <c r="H169" s="38" t="str">
        <f>IFERROR((Table8[[#This Row],[H left]]/Table8[[#This Row],[V left]]),"0")</f>
        <v>0</v>
      </c>
      <c r="I169" s="253" t="str">
        <f>IFERROR(IF('General Details'!$I$2='Reference Tables 2'!$B$3,VLOOKUP('Equivalent SHGC'!$F169,'Reference Tables 2'!$D$6:$L$16,MATCH('Equivalent SHGC'!$B169,'Reference Tables 2'!$D$4:$L$4,0),TRUE),VLOOKUP($F169,'Reference Tables 2'!$D$22:$L$32,MATCH('Equivalent SHGC'!$B169,'Reference Tables 2'!$D$20:$L$20,0),TRUE)),"1")</f>
        <v>1</v>
      </c>
      <c r="J169" s="38" t="str">
        <f>IFERROR(IF('General Details'!$I$2='Reference Tables 2'!$B$3,VLOOKUP('Equivalent SHGC'!$G169,'Reference Tables 2'!$D$38:$L$48,MATCH('Equivalent SHGC'!$B169,'Reference Tables 2'!$D$36:$L$36,0),TRUE),VLOOKUP($G169,'Reference Tables 2'!$D$54:$L$64,MATCH('Equivalent SHGC'!$B169,'Reference Tables 2'!$D$52:$L$52,0),TRUE)),"1")</f>
        <v>1</v>
      </c>
      <c r="K169" s="38" t="str">
        <f>IFERROR(IF('General Details'!$I$2='Reference Tables 2'!$B$3,VLOOKUP('Equivalent SHGC'!$H169,'Reference Tables 2'!$D$70:$L$80,MATCH('Equivalent SHGC'!$B169,'Reference Tables 2'!$D$68:$L$68,0),TRUE),VLOOKUP($H169,'Reference Tables 2'!$D$86:$L$96,MATCH('Equivalent SHGC'!$B169,'Reference Tables 2'!$D$84:$L$84,0),TRUE)),"1")</f>
        <v>1</v>
      </c>
      <c r="L169" s="38">
        <f t="shared" si="5"/>
        <v>1</v>
      </c>
      <c r="M169" s="38">
        <f t="shared" si="6"/>
        <v>1</v>
      </c>
      <c r="N169" s="187">
        <f>'General Details'!$C$30*M169</f>
        <v>0.8</v>
      </c>
      <c r="P169" s="174" t="str">
        <f>IFERROR(Table8[[#This Row],[Total Glass area in opening (m2)]],"")</f>
        <v/>
      </c>
      <c r="Q169" s="175" t="str">
        <f>IFERROR(IF('General Details'!$I$2='Reference Tables '!$D$4,VLOOKUP('Equivalent SHGC'!$B169,'Reference Tables '!$B$5:$D$12,3,FALSE),VLOOKUP('Equivalent SHGC'!$B169,'Reference Tables '!$B$5:$D$12,2,FALSE)),"")</f>
        <v/>
      </c>
    </row>
    <row r="170" spans="2:17" ht="15.6" x14ac:dyDescent="0.3">
      <c r="B170" s="186">
        <f>IFERROR(Table8[[#This Row],[Orientation ]],"")</f>
        <v>0</v>
      </c>
      <c r="C170" s="139">
        <f>IFERROR(Table8[[#This Row],[Window/Door/Ventilator Name
]],"")</f>
        <v>0</v>
      </c>
      <c r="D170" s="139">
        <f>IFERROR(Table8[[#This Row],[No. of Openings ]],"")</f>
        <v>0</v>
      </c>
      <c r="E170" s="139" t="str">
        <f>IFERROR(Table8[[#This Row],[Glass area in opening (m2)]],"")</f>
        <v/>
      </c>
      <c r="F170" s="36" t="str">
        <f>IFERROR(Table8[[#This Row],[H overhang]]/Table8[[#This Row],[V overhang]],"0")</f>
        <v>0</v>
      </c>
      <c r="G170" s="38" t="str">
        <f>IFERROR(Table8[[#This Row],[H right]]/Table8[[#This Row],[V right]],"0")</f>
        <v>0</v>
      </c>
      <c r="H170" s="38" t="str">
        <f>IFERROR((Table8[[#This Row],[H left]]/Table8[[#This Row],[V left]]),"0")</f>
        <v>0</v>
      </c>
      <c r="I170" s="253" t="str">
        <f>IFERROR(IF('General Details'!$I$2='Reference Tables 2'!$B$3,VLOOKUP('Equivalent SHGC'!$F170,'Reference Tables 2'!$D$6:$L$16,MATCH('Equivalent SHGC'!$B170,'Reference Tables 2'!$D$4:$L$4,0),TRUE),VLOOKUP($F170,'Reference Tables 2'!$D$22:$L$32,MATCH('Equivalent SHGC'!$B170,'Reference Tables 2'!$D$20:$L$20,0),TRUE)),"1")</f>
        <v>1</v>
      </c>
      <c r="J170" s="38" t="str">
        <f>IFERROR(IF('General Details'!$I$2='Reference Tables 2'!$B$3,VLOOKUP('Equivalent SHGC'!$G170,'Reference Tables 2'!$D$38:$L$48,MATCH('Equivalent SHGC'!$B170,'Reference Tables 2'!$D$36:$L$36,0),TRUE),VLOOKUP($G170,'Reference Tables 2'!$D$54:$L$64,MATCH('Equivalent SHGC'!$B170,'Reference Tables 2'!$D$52:$L$52,0),TRUE)),"1")</f>
        <v>1</v>
      </c>
      <c r="K170" s="38" t="str">
        <f>IFERROR(IF('General Details'!$I$2='Reference Tables 2'!$B$3,VLOOKUP('Equivalent SHGC'!$H170,'Reference Tables 2'!$D$70:$L$80,MATCH('Equivalent SHGC'!$B170,'Reference Tables 2'!$D$68:$L$68,0),TRUE),VLOOKUP($H170,'Reference Tables 2'!$D$86:$L$96,MATCH('Equivalent SHGC'!$B170,'Reference Tables 2'!$D$84:$L$84,0),TRUE)),"1")</f>
        <v>1</v>
      </c>
      <c r="L170" s="38">
        <f t="shared" si="5"/>
        <v>1</v>
      </c>
      <c r="M170" s="38">
        <f t="shared" si="6"/>
        <v>1</v>
      </c>
      <c r="N170" s="187">
        <f>'General Details'!$C$30*M170</f>
        <v>0.8</v>
      </c>
      <c r="P170" s="174" t="str">
        <f>IFERROR(Table8[[#This Row],[Total Glass area in opening (m2)]],"")</f>
        <v/>
      </c>
      <c r="Q170" s="175" t="str">
        <f>IFERROR(IF('General Details'!$I$2='Reference Tables '!$D$4,VLOOKUP('Equivalent SHGC'!$B170,'Reference Tables '!$B$5:$D$12,3,FALSE),VLOOKUP('Equivalent SHGC'!$B170,'Reference Tables '!$B$5:$D$12,2,FALSE)),"")</f>
        <v/>
      </c>
    </row>
    <row r="171" spans="2:17" ht="15.6" x14ac:dyDescent="0.3">
      <c r="B171" s="186">
        <f>IFERROR(Table8[[#This Row],[Orientation ]],"")</f>
        <v>0</v>
      </c>
      <c r="C171" s="139">
        <f>IFERROR(Table8[[#This Row],[Window/Door/Ventilator Name
]],"")</f>
        <v>0</v>
      </c>
      <c r="D171" s="139">
        <f>IFERROR(Table8[[#This Row],[No. of Openings ]],"")</f>
        <v>0</v>
      </c>
      <c r="E171" s="139" t="str">
        <f>IFERROR(Table8[[#This Row],[Glass area in opening (m2)]],"")</f>
        <v/>
      </c>
      <c r="F171" s="36" t="str">
        <f>IFERROR(Table8[[#This Row],[H overhang]]/Table8[[#This Row],[V overhang]],"0")</f>
        <v>0</v>
      </c>
      <c r="G171" s="38" t="str">
        <f>IFERROR(Table8[[#This Row],[H right]]/Table8[[#This Row],[V right]],"0")</f>
        <v>0</v>
      </c>
      <c r="H171" s="38" t="str">
        <f>IFERROR((Table8[[#This Row],[H left]]/Table8[[#This Row],[V left]]),"0")</f>
        <v>0</v>
      </c>
      <c r="I171" s="253" t="str">
        <f>IFERROR(IF('General Details'!$I$2='Reference Tables 2'!$B$3,VLOOKUP('Equivalent SHGC'!$F171,'Reference Tables 2'!$D$6:$L$16,MATCH('Equivalent SHGC'!$B171,'Reference Tables 2'!$D$4:$L$4,0),TRUE),VLOOKUP($F171,'Reference Tables 2'!$D$22:$L$32,MATCH('Equivalent SHGC'!$B171,'Reference Tables 2'!$D$20:$L$20,0),TRUE)),"1")</f>
        <v>1</v>
      </c>
      <c r="J171" s="38" t="str">
        <f>IFERROR(IF('General Details'!$I$2='Reference Tables 2'!$B$3,VLOOKUP('Equivalent SHGC'!$G171,'Reference Tables 2'!$D$38:$L$48,MATCH('Equivalent SHGC'!$B171,'Reference Tables 2'!$D$36:$L$36,0),TRUE),VLOOKUP($G171,'Reference Tables 2'!$D$54:$L$64,MATCH('Equivalent SHGC'!$B171,'Reference Tables 2'!$D$52:$L$52,0),TRUE)),"1")</f>
        <v>1</v>
      </c>
      <c r="K171" s="38" t="str">
        <f>IFERROR(IF('General Details'!$I$2='Reference Tables 2'!$B$3,VLOOKUP('Equivalent SHGC'!$H171,'Reference Tables 2'!$D$70:$L$80,MATCH('Equivalent SHGC'!$B171,'Reference Tables 2'!$D$68:$L$68,0),TRUE),VLOOKUP($H171,'Reference Tables 2'!$D$86:$L$96,MATCH('Equivalent SHGC'!$B171,'Reference Tables 2'!$D$84:$L$84,0),TRUE)),"1")</f>
        <v>1</v>
      </c>
      <c r="L171" s="38">
        <f t="shared" si="5"/>
        <v>1</v>
      </c>
      <c r="M171" s="38">
        <f t="shared" si="6"/>
        <v>1</v>
      </c>
      <c r="N171" s="187">
        <f>'General Details'!$C$30*M171</f>
        <v>0.8</v>
      </c>
      <c r="P171" s="174" t="str">
        <f>IFERROR(Table8[[#This Row],[Total Glass area in opening (m2)]],"")</f>
        <v/>
      </c>
      <c r="Q171" s="175" t="str">
        <f>IFERROR(IF('General Details'!$I$2='Reference Tables '!$D$4,VLOOKUP('Equivalent SHGC'!$B171,'Reference Tables '!$B$5:$D$12,3,FALSE),VLOOKUP('Equivalent SHGC'!$B171,'Reference Tables '!$B$5:$D$12,2,FALSE)),"")</f>
        <v/>
      </c>
    </row>
    <row r="172" spans="2:17" ht="15.6" x14ac:dyDescent="0.3">
      <c r="B172" s="186">
        <f>IFERROR(Table8[[#This Row],[Orientation ]],"")</f>
        <v>0</v>
      </c>
      <c r="C172" s="139">
        <f>IFERROR(Table8[[#This Row],[Window/Door/Ventilator Name
]],"")</f>
        <v>0</v>
      </c>
      <c r="D172" s="139">
        <f>IFERROR(Table8[[#This Row],[No. of Openings ]],"")</f>
        <v>0</v>
      </c>
      <c r="E172" s="139" t="str">
        <f>IFERROR(Table8[[#This Row],[Glass area in opening (m2)]],"")</f>
        <v/>
      </c>
      <c r="F172" s="36" t="str">
        <f>IFERROR(Table8[[#This Row],[H overhang]]/Table8[[#This Row],[V overhang]],"0")</f>
        <v>0</v>
      </c>
      <c r="G172" s="38" t="str">
        <f>IFERROR(Table8[[#This Row],[H right]]/Table8[[#This Row],[V right]],"0")</f>
        <v>0</v>
      </c>
      <c r="H172" s="38" t="str">
        <f>IFERROR((Table8[[#This Row],[H left]]/Table8[[#This Row],[V left]]),"0")</f>
        <v>0</v>
      </c>
      <c r="I172" s="253" t="str">
        <f>IFERROR(IF('General Details'!$I$2='Reference Tables 2'!$B$3,VLOOKUP('Equivalent SHGC'!$F172,'Reference Tables 2'!$D$6:$L$16,MATCH('Equivalent SHGC'!$B172,'Reference Tables 2'!$D$4:$L$4,0),TRUE),VLOOKUP($F172,'Reference Tables 2'!$D$22:$L$32,MATCH('Equivalent SHGC'!$B172,'Reference Tables 2'!$D$20:$L$20,0),TRUE)),"1")</f>
        <v>1</v>
      </c>
      <c r="J172" s="38" t="str">
        <f>IFERROR(IF('General Details'!$I$2='Reference Tables 2'!$B$3,VLOOKUP('Equivalent SHGC'!$G172,'Reference Tables 2'!$D$38:$L$48,MATCH('Equivalent SHGC'!$B172,'Reference Tables 2'!$D$36:$L$36,0),TRUE),VLOOKUP($G172,'Reference Tables 2'!$D$54:$L$64,MATCH('Equivalent SHGC'!$B172,'Reference Tables 2'!$D$52:$L$52,0),TRUE)),"1")</f>
        <v>1</v>
      </c>
      <c r="K172" s="38" t="str">
        <f>IFERROR(IF('General Details'!$I$2='Reference Tables 2'!$B$3,VLOOKUP('Equivalent SHGC'!$H172,'Reference Tables 2'!$D$70:$L$80,MATCH('Equivalent SHGC'!$B172,'Reference Tables 2'!$D$68:$L$68,0),TRUE),VLOOKUP($H172,'Reference Tables 2'!$D$86:$L$96,MATCH('Equivalent SHGC'!$B172,'Reference Tables 2'!$D$84:$L$84,0),TRUE)),"1")</f>
        <v>1</v>
      </c>
      <c r="L172" s="38">
        <f t="shared" si="5"/>
        <v>1</v>
      </c>
      <c r="M172" s="38">
        <f t="shared" si="6"/>
        <v>1</v>
      </c>
      <c r="N172" s="187">
        <f>'General Details'!$C$30*M172</f>
        <v>0.8</v>
      </c>
      <c r="P172" s="174" t="str">
        <f>IFERROR(Table8[[#This Row],[Total Glass area in opening (m2)]],"")</f>
        <v/>
      </c>
      <c r="Q172" s="175" t="str">
        <f>IFERROR(IF('General Details'!$I$2='Reference Tables '!$D$4,VLOOKUP('Equivalent SHGC'!$B172,'Reference Tables '!$B$5:$D$12,3,FALSE),VLOOKUP('Equivalent SHGC'!$B172,'Reference Tables '!$B$5:$D$12,2,FALSE)),"")</f>
        <v/>
      </c>
    </row>
    <row r="173" spans="2:17" ht="15.6" x14ac:dyDescent="0.3">
      <c r="B173" s="186">
        <f>IFERROR(Table8[[#This Row],[Orientation ]],"")</f>
        <v>0</v>
      </c>
      <c r="C173" s="139">
        <f>IFERROR(Table8[[#This Row],[Window/Door/Ventilator Name
]],"")</f>
        <v>0</v>
      </c>
      <c r="D173" s="139">
        <f>IFERROR(Table8[[#This Row],[No. of Openings ]],"")</f>
        <v>0</v>
      </c>
      <c r="E173" s="139" t="str">
        <f>IFERROR(Table8[[#This Row],[Glass area in opening (m2)]],"")</f>
        <v/>
      </c>
      <c r="F173" s="36" t="str">
        <f>IFERROR(Table8[[#This Row],[H overhang]]/Table8[[#This Row],[V overhang]],"0")</f>
        <v>0</v>
      </c>
      <c r="G173" s="38" t="str">
        <f>IFERROR(Table8[[#This Row],[H right]]/Table8[[#This Row],[V right]],"0")</f>
        <v>0</v>
      </c>
      <c r="H173" s="38" t="str">
        <f>IFERROR((Table8[[#This Row],[H left]]/Table8[[#This Row],[V left]]),"0")</f>
        <v>0</v>
      </c>
      <c r="I173" s="253" t="str">
        <f>IFERROR(IF('General Details'!$I$2='Reference Tables 2'!$B$3,VLOOKUP('Equivalent SHGC'!$F173,'Reference Tables 2'!$D$6:$L$16,MATCH('Equivalent SHGC'!$B173,'Reference Tables 2'!$D$4:$L$4,0),TRUE),VLOOKUP($F173,'Reference Tables 2'!$D$22:$L$32,MATCH('Equivalent SHGC'!$B173,'Reference Tables 2'!$D$20:$L$20,0),TRUE)),"1")</f>
        <v>1</v>
      </c>
      <c r="J173" s="38" t="str">
        <f>IFERROR(IF('General Details'!$I$2='Reference Tables 2'!$B$3,VLOOKUP('Equivalent SHGC'!$G173,'Reference Tables 2'!$D$38:$L$48,MATCH('Equivalent SHGC'!$B173,'Reference Tables 2'!$D$36:$L$36,0),TRUE),VLOOKUP($G173,'Reference Tables 2'!$D$54:$L$64,MATCH('Equivalent SHGC'!$B173,'Reference Tables 2'!$D$52:$L$52,0),TRUE)),"1")</f>
        <v>1</v>
      </c>
      <c r="K173" s="38" t="str">
        <f>IFERROR(IF('General Details'!$I$2='Reference Tables 2'!$B$3,VLOOKUP('Equivalent SHGC'!$H173,'Reference Tables 2'!$D$70:$L$80,MATCH('Equivalent SHGC'!$B173,'Reference Tables 2'!$D$68:$L$68,0),TRUE),VLOOKUP($H173,'Reference Tables 2'!$D$86:$L$96,MATCH('Equivalent SHGC'!$B173,'Reference Tables 2'!$D$84:$L$84,0),TRUE)),"1")</f>
        <v>1</v>
      </c>
      <c r="L173" s="38">
        <f t="shared" si="5"/>
        <v>1</v>
      </c>
      <c r="M173" s="38">
        <f t="shared" si="6"/>
        <v>1</v>
      </c>
      <c r="N173" s="187">
        <f>'General Details'!$C$30*M173</f>
        <v>0.8</v>
      </c>
      <c r="P173" s="174" t="str">
        <f>IFERROR(Table8[[#This Row],[Total Glass area in opening (m2)]],"")</f>
        <v/>
      </c>
      <c r="Q173" s="175" t="str">
        <f>IFERROR(IF('General Details'!$I$2='Reference Tables '!$D$4,VLOOKUP('Equivalent SHGC'!$B173,'Reference Tables '!$B$5:$D$12,3,FALSE),VLOOKUP('Equivalent SHGC'!$B173,'Reference Tables '!$B$5:$D$12,2,FALSE)),"")</f>
        <v/>
      </c>
    </row>
    <row r="174" spans="2:17" ht="15.6" x14ac:dyDescent="0.3">
      <c r="B174" s="186">
        <f>IFERROR(Table8[[#This Row],[Orientation ]],"")</f>
        <v>0</v>
      </c>
      <c r="C174" s="139">
        <f>IFERROR(Table8[[#This Row],[Window/Door/Ventilator Name
]],"")</f>
        <v>0</v>
      </c>
      <c r="D174" s="139">
        <f>IFERROR(Table8[[#This Row],[No. of Openings ]],"")</f>
        <v>0</v>
      </c>
      <c r="E174" s="139" t="str">
        <f>IFERROR(Table8[[#This Row],[Glass area in opening (m2)]],"")</f>
        <v/>
      </c>
      <c r="F174" s="36" t="str">
        <f>IFERROR(Table8[[#This Row],[H overhang]]/Table8[[#This Row],[V overhang]],"0")</f>
        <v>0</v>
      </c>
      <c r="G174" s="38" t="str">
        <f>IFERROR(Table8[[#This Row],[H right]]/Table8[[#This Row],[V right]],"0")</f>
        <v>0</v>
      </c>
      <c r="H174" s="38" t="str">
        <f>IFERROR((Table8[[#This Row],[H left]]/Table8[[#This Row],[V left]]),"0")</f>
        <v>0</v>
      </c>
      <c r="I174" s="253" t="str">
        <f>IFERROR(IF('General Details'!$I$2='Reference Tables 2'!$B$3,VLOOKUP('Equivalent SHGC'!$F174,'Reference Tables 2'!$D$6:$L$16,MATCH('Equivalent SHGC'!$B174,'Reference Tables 2'!$D$4:$L$4,0),TRUE),VLOOKUP($F174,'Reference Tables 2'!$D$22:$L$32,MATCH('Equivalent SHGC'!$B174,'Reference Tables 2'!$D$20:$L$20,0),TRUE)),"1")</f>
        <v>1</v>
      </c>
      <c r="J174" s="38" t="str">
        <f>IFERROR(IF('General Details'!$I$2='Reference Tables 2'!$B$3,VLOOKUP('Equivalent SHGC'!$G174,'Reference Tables 2'!$D$38:$L$48,MATCH('Equivalent SHGC'!$B174,'Reference Tables 2'!$D$36:$L$36,0),TRUE),VLOOKUP($G174,'Reference Tables 2'!$D$54:$L$64,MATCH('Equivalent SHGC'!$B174,'Reference Tables 2'!$D$52:$L$52,0),TRUE)),"1")</f>
        <v>1</v>
      </c>
      <c r="K174" s="38" t="str">
        <f>IFERROR(IF('General Details'!$I$2='Reference Tables 2'!$B$3,VLOOKUP('Equivalent SHGC'!$H174,'Reference Tables 2'!$D$70:$L$80,MATCH('Equivalent SHGC'!$B174,'Reference Tables 2'!$D$68:$L$68,0),TRUE),VLOOKUP($H174,'Reference Tables 2'!$D$86:$L$96,MATCH('Equivalent SHGC'!$B174,'Reference Tables 2'!$D$84:$L$84,0),TRUE)),"1")</f>
        <v>1</v>
      </c>
      <c r="L174" s="38">
        <f t="shared" si="5"/>
        <v>1</v>
      </c>
      <c r="M174" s="38">
        <f t="shared" si="6"/>
        <v>1</v>
      </c>
      <c r="N174" s="187">
        <f>'General Details'!$C$30*M174</f>
        <v>0.8</v>
      </c>
      <c r="P174" s="174" t="str">
        <f>IFERROR(Table8[[#This Row],[Total Glass area in opening (m2)]],"")</f>
        <v/>
      </c>
      <c r="Q174" s="175" t="str">
        <f>IFERROR(IF('General Details'!$I$2='Reference Tables '!$D$4,VLOOKUP('Equivalent SHGC'!$B174,'Reference Tables '!$B$5:$D$12,3,FALSE),VLOOKUP('Equivalent SHGC'!$B174,'Reference Tables '!$B$5:$D$12,2,FALSE)),"")</f>
        <v/>
      </c>
    </row>
    <row r="175" spans="2:17" ht="15.6" x14ac:dyDescent="0.3">
      <c r="B175" s="186">
        <f>IFERROR(Table8[[#This Row],[Orientation ]],"")</f>
        <v>0</v>
      </c>
      <c r="C175" s="139">
        <f>IFERROR(Table8[[#This Row],[Window/Door/Ventilator Name
]],"")</f>
        <v>0</v>
      </c>
      <c r="D175" s="139">
        <f>IFERROR(Table8[[#This Row],[No. of Openings ]],"")</f>
        <v>0</v>
      </c>
      <c r="E175" s="139" t="str">
        <f>IFERROR(Table8[[#This Row],[Glass area in opening (m2)]],"")</f>
        <v/>
      </c>
      <c r="F175" s="36" t="str">
        <f>IFERROR(Table8[[#This Row],[H overhang]]/Table8[[#This Row],[V overhang]],"0")</f>
        <v>0</v>
      </c>
      <c r="G175" s="38" t="str">
        <f>IFERROR(Table8[[#This Row],[H right]]/Table8[[#This Row],[V right]],"0")</f>
        <v>0</v>
      </c>
      <c r="H175" s="38" t="str">
        <f>IFERROR((Table8[[#This Row],[H left]]/Table8[[#This Row],[V left]]),"0")</f>
        <v>0</v>
      </c>
      <c r="I175" s="253" t="str">
        <f>IFERROR(IF('General Details'!$I$2='Reference Tables 2'!$B$3,VLOOKUP('Equivalent SHGC'!$F175,'Reference Tables 2'!$D$6:$L$16,MATCH('Equivalent SHGC'!$B175,'Reference Tables 2'!$D$4:$L$4,0),TRUE),VLOOKUP($F175,'Reference Tables 2'!$D$22:$L$32,MATCH('Equivalent SHGC'!$B175,'Reference Tables 2'!$D$20:$L$20,0),TRUE)),"1")</f>
        <v>1</v>
      </c>
      <c r="J175" s="38" t="str">
        <f>IFERROR(IF('General Details'!$I$2='Reference Tables 2'!$B$3,VLOOKUP('Equivalent SHGC'!$G175,'Reference Tables 2'!$D$38:$L$48,MATCH('Equivalent SHGC'!$B175,'Reference Tables 2'!$D$36:$L$36,0),TRUE),VLOOKUP($G175,'Reference Tables 2'!$D$54:$L$64,MATCH('Equivalent SHGC'!$B175,'Reference Tables 2'!$D$52:$L$52,0),TRUE)),"1")</f>
        <v>1</v>
      </c>
      <c r="K175" s="38" t="str">
        <f>IFERROR(IF('General Details'!$I$2='Reference Tables 2'!$B$3,VLOOKUP('Equivalent SHGC'!$H175,'Reference Tables 2'!$D$70:$L$80,MATCH('Equivalent SHGC'!$B175,'Reference Tables 2'!$D$68:$L$68,0),TRUE),VLOOKUP($H175,'Reference Tables 2'!$D$86:$L$96,MATCH('Equivalent SHGC'!$B175,'Reference Tables 2'!$D$84:$L$84,0),TRUE)),"1")</f>
        <v>1</v>
      </c>
      <c r="L175" s="38">
        <f t="shared" si="5"/>
        <v>1</v>
      </c>
      <c r="M175" s="38">
        <f t="shared" si="6"/>
        <v>1</v>
      </c>
      <c r="N175" s="187">
        <f>'General Details'!$C$30*M175</f>
        <v>0.8</v>
      </c>
      <c r="P175" s="174" t="str">
        <f>IFERROR(Table8[[#This Row],[Total Glass area in opening (m2)]],"")</f>
        <v/>
      </c>
      <c r="Q175" s="175" t="str">
        <f>IFERROR(IF('General Details'!$I$2='Reference Tables '!$D$4,VLOOKUP('Equivalent SHGC'!$B175,'Reference Tables '!$B$5:$D$12,3,FALSE),VLOOKUP('Equivalent SHGC'!$B175,'Reference Tables '!$B$5:$D$12,2,FALSE)),"")</f>
        <v/>
      </c>
    </row>
    <row r="176" spans="2:17" ht="15.6" x14ac:dyDescent="0.3">
      <c r="B176" s="186">
        <f>IFERROR(Table8[[#This Row],[Orientation ]],"")</f>
        <v>0</v>
      </c>
      <c r="C176" s="139">
        <f>IFERROR(Table8[[#This Row],[Window/Door/Ventilator Name
]],"")</f>
        <v>0</v>
      </c>
      <c r="D176" s="139">
        <f>IFERROR(Table8[[#This Row],[No. of Openings ]],"")</f>
        <v>0</v>
      </c>
      <c r="E176" s="139" t="str">
        <f>IFERROR(Table8[[#This Row],[Glass area in opening (m2)]],"")</f>
        <v/>
      </c>
      <c r="F176" s="36" t="str">
        <f>IFERROR(Table8[[#This Row],[H overhang]]/Table8[[#This Row],[V overhang]],"0")</f>
        <v>0</v>
      </c>
      <c r="G176" s="38" t="str">
        <f>IFERROR(Table8[[#This Row],[H right]]/Table8[[#This Row],[V right]],"0")</f>
        <v>0</v>
      </c>
      <c r="H176" s="38" t="str">
        <f>IFERROR((Table8[[#This Row],[H left]]/Table8[[#This Row],[V left]]),"0")</f>
        <v>0</v>
      </c>
      <c r="I176" s="253" t="str">
        <f>IFERROR(IF('General Details'!$I$2='Reference Tables 2'!$B$3,VLOOKUP('Equivalent SHGC'!$F176,'Reference Tables 2'!$D$6:$L$16,MATCH('Equivalent SHGC'!$B176,'Reference Tables 2'!$D$4:$L$4,0),TRUE),VLOOKUP($F176,'Reference Tables 2'!$D$22:$L$32,MATCH('Equivalent SHGC'!$B176,'Reference Tables 2'!$D$20:$L$20,0),TRUE)),"1")</f>
        <v>1</v>
      </c>
      <c r="J176" s="38" t="str">
        <f>IFERROR(IF('General Details'!$I$2='Reference Tables 2'!$B$3,VLOOKUP('Equivalent SHGC'!$G176,'Reference Tables 2'!$D$38:$L$48,MATCH('Equivalent SHGC'!$B176,'Reference Tables 2'!$D$36:$L$36,0),TRUE),VLOOKUP($G176,'Reference Tables 2'!$D$54:$L$64,MATCH('Equivalent SHGC'!$B176,'Reference Tables 2'!$D$52:$L$52,0),TRUE)),"1")</f>
        <v>1</v>
      </c>
      <c r="K176" s="38" t="str">
        <f>IFERROR(IF('General Details'!$I$2='Reference Tables 2'!$B$3,VLOOKUP('Equivalent SHGC'!$H176,'Reference Tables 2'!$D$70:$L$80,MATCH('Equivalent SHGC'!$B176,'Reference Tables 2'!$D$68:$L$68,0),TRUE),VLOOKUP($H176,'Reference Tables 2'!$D$86:$L$96,MATCH('Equivalent SHGC'!$B176,'Reference Tables 2'!$D$84:$L$84,0),TRUE)),"1")</f>
        <v>1</v>
      </c>
      <c r="L176" s="38">
        <f t="shared" si="5"/>
        <v>1</v>
      </c>
      <c r="M176" s="38">
        <f t="shared" si="6"/>
        <v>1</v>
      </c>
      <c r="N176" s="187">
        <f>'General Details'!$C$30*M176</f>
        <v>0.8</v>
      </c>
      <c r="P176" s="174" t="str">
        <f>IFERROR(Table8[[#This Row],[Total Glass area in opening (m2)]],"")</f>
        <v/>
      </c>
      <c r="Q176" s="175" t="str">
        <f>IFERROR(IF('General Details'!$I$2='Reference Tables '!$D$4,VLOOKUP('Equivalent SHGC'!$B176,'Reference Tables '!$B$5:$D$12,3,FALSE),VLOOKUP('Equivalent SHGC'!$B176,'Reference Tables '!$B$5:$D$12,2,FALSE)),"")</f>
        <v/>
      </c>
    </row>
    <row r="177" spans="2:17" ht="15.6" x14ac:dyDescent="0.3">
      <c r="B177" s="186">
        <f>IFERROR(Table8[[#This Row],[Orientation ]],"")</f>
        <v>0</v>
      </c>
      <c r="C177" s="139">
        <f>IFERROR(Table8[[#This Row],[Window/Door/Ventilator Name
]],"")</f>
        <v>0</v>
      </c>
      <c r="D177" s="139">
        <f>IFERROR(Table8[[#This Row],[No. of Openings ]],"")</f>
        <v>0</v>
      </c>
      <c r="E177" s="139" t="str">
        <f>IFERROR(Table8[[#This Row],[Glass area in opening (m2)]],"")</f>
        <v/>
      </c>
      <c r="F177" s="36" t="str">
        <f>IFERROR(Table8[[#This Row],[H overhang]]/Table8[[#This Row],[V overhang]],"0")</f>
        <v>0</v>
      </c>
      <c r="G177" s="38" t="str">
        <f>IFERROR(Table8[[#This Row],[H right]]/Table8[[#This Row],[V right]],"0")</f>
        <v>0</v>
      </c>
      <c r="H177" s="38" t="str">
        <f>IFERROR((Table8[[#This Row],[H left]]/Table8[[#This Row],[V left]]),"0")</f>
        <v>0</v>
      </c>
      <c r="I177" s="253" t="str">
        <f>IFERROR(IF('General Details'!$I$2='Reference Tables 2'!$B$3,VLOOKUP('Equivalent SHGC'!$F177,'Reference Tables 2'!$D$6:$L$16,MATCH('Equivalent SHGC'!$B177,'Reference Tables 2'!$D$4:$L$4,0),TRUE),VLOOKUP($F177,'Reference Tables 2'!$D$22:$L$32,MATCH('Equivalent SHGC'!$B177,'Reference Tables 2'!$D$20:$L$20,0),TRUE)),"1")</f>
        <v>1</v>
      </c>
      <c r="J177" s="38" t="str">
        <f>IFERROR(IF('General Details'!$I$2='Reference Tables 2'!$B$3,VLOOKUP('Equivalent SHGC'!$G177,'Reference Tables 2'!$D$38:$L$48,MATCH('Equivalent SHGC'!$B177,'Reference Tables 2'!$D$36:$L$36,0),TRUE),VLOOKUP($G177,'Reference Tables 2'!$D$54:$L$64,MATCH('Equivalent SHGC'!$B177,'Reference Tables 2'!$D$52:$L$52,0),TRUE)),"1")</f>
        <v>1</v>
      </c>
      <c r="K177" s="38" t="str">
        <f>IFERROR(IF('General Details'!$I$2='Reference Tables 2'!$B$3,VLOOKUP('Equivalent SHGC'!$H177,'Reference Tables 2'!$D$70:$L$80,MATCH('Equivalent SHGC'!$B177,'Reference Tables 2'!$D$68:$L$68,0),TRUE),VLOOKUP($H177,'Reference Tables 2'!$D$86:$L$96,MATCH('Equivalent SHGC'!$B177,'Reference Tables 2'!$D$84:$L$84,0),TRUE)),"1")</f>
        <v>1</v>
      </c>
      <c r="L177" s="38">
        <f t="shared" si="5"/>
        <v>1</v>
      </c>
      <c r="M177" s="38">
        <f t="shared" si="6"/>
        <v>1</v>
      </c>
      <c r="N177" s="187">
        <f>'General Details'!$C$30*M177</f>
        <v>0.8</v>
      </c>
      <c r="P177" s="174" t="str">
        <f>IFERROR(Table8[[#This Row],[Total Glass area in opening (m2)]],"")</f>
        <v/>
      </c>
      <c r="Q177" s="175" t="str">
        <f>IFERROR(IF('General Details'!$I$2='Reference Tables '!$D$4,VLOOKUP('Equivalent SHGC'!$B177,'Reference Tables '!$B$5:$D$12,3,FALSE),VLOOKUP('Equivalent SHGC'!$B177,'Reference Tables '!$B$5:$D$12,2,FALSE)),"")</f>
        <v/>
      </c>
    </row>
    <row r="178" spans="2:17" ht="15.6" x14ac:dyDescent="0.3">
      <c r="B178" s="186">
        <f>IFERROR(Table8[[#This Row],[Orientation ]],"")</f>
        <v>0</v>
      </c>
      <c r="C178" s="139">
        <f>IFERROR(Table8[[#This Row],[Window/Door/Ventilator Name
]],"")</f>
        <v>0</v>
      </c>
      <c r="D178" s="139">
        <f>IFERROR(Table8[[#This Row],[No. of Openings ]],"")</f>
        <v>0</v>
      </c>
      <c r="E178" s="139" t="str">
        <f>IFERROR(Table8[[#This Row],[Glass area in opening (m2)]],"")</f>
        <v/>
      </c>
      <c r="F178" s="36" t="str">
        <f>IFERROR(Table8[[#This Row],[H overhang]]/Table8[[#This Row],[V overhang]],"0")</f>
        <v>0</v>
      </c>
      <c r="G178" s="38" t="str">
        <f>IFERROR(Table8[[#This Row],[H right]]/Table8[[#This Row],[V right]],"0")</f>
        <v>0</v>
      </c>
      <c r="H178" s="38" t="str">
        <f>IFERROR((Table8[[#This Row],[H left]]/Table8[[#This Row],[V left]]),"0")</f>
        <v>0</v>
      </c>
      <c r="I178" s="253" t="str">
        <f>IFERROR(IF('General Details'!$I$2='Reference Tables 2'!$B$3,VLOOKUP('Equivalent SHGC'!$F178,'Reference Tables 2'!$D$6:$L$16,MATCH('Equivalent SHGC'!$B178,'Reference Tables 2'!$D$4:$L$4,0),TRUE),VLOOKUP($F178,'Reference Tables 2'!$D$22:$L$32,MATCH('Equivalent SHGC'!$B178,'Reference Tables 2'!$D$20:$L$20,0),TRUE)),"1")</f>
        <v>1</v>
      </c>
      <c r="J178" s="38" t="str">
        <f>IFERROR(IF('General Details'!$I$2='Reference Tables 2'!$B$3,VLOOKUP('Equivalent SHGC'!$G178,'Reference Tables 2'!$D$38:$L$48,MATCH('Equivalent SHGC'!$B178,'Reference Tables 2'!$D$36:$L$36,0),TRUE),VLOOKUP($G178,'Reference Tables 2'!$D$54:$L$64,MATCH('Equivalent SHGC'!$B178,'Reference Tables 2'!$D$52:$L$52,0),TRUE)),"1")</f>
        <v>1</v>
      </c>
      <c r="K178" s="38" t="str">
        <f>IFERROR(IF('General Details'!$I$2='Reference Tables 2'!$B$3,VLOOKUP('Equivalent SHGC'!$H178,'Reference Tables 2'!$D$70:$L$80,MATCH('Equivalent SHGC'!$B178,'Reference Tables 2'!$D$68:$L$68,0),TRUE),VLOOKUP($H178,'Reference Tables 2'!$D$86:$L$96,MATCH('Equivalent SHGC'!$B178,'Reference Tables 2'!$D$84:$L$84,0),TRUE)),"1")</f>
        <v>1</v>
      </c>
      <c r="L178" s="38">
        <f t="shared" ref="L178:L216" si="7">1-((1-J178)+(1-K178))</f>
        <v>1</v>
      </c>
      <c r="M178" s="38">
        <f t="shared" si="6"/>
        <v>1</v>
      </c>
      <c r="N178" s="187">
        <f>'General Details'!$C$30*M178</f>
        <v>0.8</v>
      </c>
      <c r="P178" s="174" t="str">
        <f>IFERROR(Table8[[#This Row],[Total Glass area in opening (m2)]],"")</f>
        <v/>
      </c>
      <c r="Q178" s="175" t="str">
        <f>IFERROR(IF('General Details'!$I$2='Reference Tables '!$D$4,VLOOKUP('Equivalent SHGC'!$B178,'Reference Tables '!$B$5:$D$12,3,FALSE),VLOOKUP('Equivalent SHGC'!$B178,'Reference Tables '!$B$5:$D$12,2,FALSE)),"")</f>
        <v/>
      </c>
    </row>
    <row r="179" spans="2:17" ht="15.6" x14ac:dyDescent="0.3">
      <c r="B179" s="186">
        <f>IFERROR(Table8[[#This Row],[Orientation ]],"")</f>
        <v>0</v>
      </c>
      <c r="C179" s="139">
        <f>IFERROR(Table8[[#This Row],[Window/Door/Ventilator Name
]],"")</f>
        <v>0</v>
      </c>
      <c r="D179" s="139">
        <f>IFERROR(Table8[[#This Row],[No. of Openings ]],"")</f>
        <v>0</v>
      </c>
      <c r="E179" s="139" t="str">
        <f>IFERROR(Table8[[#This Row],[Glass area in opening (m2)]],"")</f>
        <v/>
      </c>
      <c r="F179" s="36" t="str">
        <f>IFERROR(Table8[[#This Row],[H overhang]]/Table8[[#This Row],[V overhang]],"0")</f>
        <v>0</v>
      </c>
      <c r="G179" s="38" t="str">
        <f>IFERROR(Table8[[#This Row],[H right]]/Table8[[#This Row],[V right]],"0")</f>
        <v>0</v>
      </c>
      <c r="H179" s="38" t="str">
        <f>IFERROR((Table8[[#This Row],[H left]]/Table8[[#This Row],[V left]]),"0")</f>
        <v>0</v>
      </c>
      <c r="I179" s="253" t="str">
        <f>IFERROR(IF('General Details'!$I$2='Reference Tables 2'!$B$3,VLOOKUP('Equivalent SHGC'!$F179,'Reference Tables 2'!$D$6:$L$16,MATCH('Equivalent SHGC'!$B179,'Reference Tables 2'!$D$4:$L$4,0),TRUE),VLOOKUP($F179,'Reference Tables 2'!$D$22:$L$32,MATCH('Equivalent SHGC'!$B179,'Reference Tables 2'!$D$20:$L$20,0),TRUE)),"1")</f>
        <v>1</v>
      </c>
      <c r="J179" s="38" t="str">
        <f>IFERROR(IF('General Details'!$I$2='Reference Tables 2'!$B$3,VLOOKUP('Equivalent SHGC'!$G179,'Reference Tables 2'!$D$38:$L$48,MATCH('Equivalent SHGC'!$B179,'Reference Tables 2'!$D$36:$L$36,0),TRUE),VLOOKUP($G179,'Reference Tables 2'!$D$54:$L$64,MATCH('Equivalent SHGC'!$B179,'Reference Tables 2'!$D$52:$L$52,0),TRUE)),"1")</f>
        <v>1</v>
      </c>
      <c r="K179" s="38" t="str">
        <f>IFERROR(IF('General Details'!$I$2='Reference Tables 2'!$B$3,VLOOKUP('Equivalent SHGC'!$H179,'Reference Tables 2'!$D$70:$L$80,MATCH('Equivalent SHGC'!$B179,'Reference Tables 2'!$D$68:$L$68,0),TRUE),VLOOKUP($H179,'Reference Tables 2'!$D$86:$L$96,MATCH('Equivalent SHGC'!$B179,'Reference Tables 2'!$D$84:$L$84,0),TRUE)),"1")</f>
        <v>1</v>
      </c>
      <c r="L179" s="38">
        <f t="shared" si="7"/>
        <v>1</v>
      </c>
      <c r="M179" s="38">
        <f t="shared" ref="M179:M217" si="8">$I179*$L179</f>
        <v>1</v>
      </c>
      <c r="N179" s="187">
        <f>'General Details'!$C$30*M179</f>
        <v>0.8</v>
      </c>
      <c r="P179" s="174" t="str">
        <f>IFERROR(Table8[[#This Row],[Total Glass area in opening (m2)]],"")</f>
        <v/>
      </c>
      <c r="Q179" s="175" t="str">
        <f>IFERROR(IF('General Details'!$I$2='Reference Tables '!$D$4,VLOOKUP('Equivalent SHGC'!$B179,'Reference Tables '!$B$5:$D$12,3,FALSE),VLOOKUP('Equivalent SHGC'!$B179,'Reference Tables '!$B$5:$D$12,2,FALSE)),"")</f>
        <v/>
      </c>
    </row>
    <row r="180" spans="2:17" ht="15.6" x14ac:dyDescent="0.3">
      <c r="B180" s="186">
        <f>IFERROR(Table8[[#This Row],[Orientation ]],"")</f>
        <v>0</v>
      </c>
      <c r="C180" s="139">
        <f>IFERROR(Table8[[#This Row],[Window/Door/Ventilator Name
]],"")</f>
        <v>0</v>
      </c>
      <c r="D180" s="139">
        <f>IFERROR(Table8[[#This Row],[No. of Openings ]],"")</f>
        <v>0</v>
      </c>
      <c r="E180" s="139" t="str">
        <f>IFERROR(Table8[[#This Row],[Glass area in opening (m2)]],"")</f>
        <v/>
      </c>
      <c r="F180" s="36" t="str">
        <f>IFERROR(Table8[[#This Row],[H overhang]]/Table8[[#This Row],[V overhang]],"0")</f>
        <v>0</v>
      </c>
      <c r="G180" s="38" t="str">
        <f>IFERROR(Table8[[#This Row],[H right]]/Table8[[#This Row],[V right]],"0")</f>
        <v>0</v>
      </c>
      <c r="H180" s="38" t="str">
        <f>IFERROR((Table8[[#This Row],[H left]]/Table8[[#This Row],[V left]]),"0")</f>
        <v>0</v>
      </c>
      <c r="I180" s="253" t="str">
        <f>IFERROR(IF('General Details'!$I$2='Reference Tables 2'!$B$3,VLOOKUP('Equivalent SHGC'!$F180,'Reference Tables 2'!$D$6:$L$16,MATCH('Equivalent SHGC'!$B180,'Reference Tables 2'!$D$4:$L$4,0),TRUE),VLOOKUP($F180,'Reference Tables 2'!$D$22:$L$32,MATCH('Equivalent SHGC'!$B180,'Reference Tables 2'!$D$20:$L$20,0),TRUE)),"1")</f>
        <v>1</v>
      </c>
      <c r="J180" s="38" t="str">
        <f>IFERROR(IF('General Details'!$I$2='Reference Tables 2'!$B$3,VLOOKUP('Equivalent SHGC'!$G180,'Reference Tables 2'!$D$38:$L$48,MATCH('Equivalent SHGC'!$B180,'Reference Tables 2'!$D$36:$L$36,0),TRUE),VLOOKUP($G180,'Reference Tables 2'!$D$54:$L$64,MATCH('Equivalent SHGC'!$B180,'Reference Tables 2'!$D$52:$L$52,0),TRUE)),"1")</f>
        <v>1</v>
      </c>
      <c r="K180" s="38" t="str">
        <f>IFERROR(IF('General Details'!$I$2='Reference Tables 2'!$B$3,VLOOKUP('Equivalent SHGC'!$H180,'Reference Tables 2'!$D$70:$L$80,MATCH('Equivalent SHGC'!$B180,'Reference Tables 2'!$D$68:$L$68,0),TRUE),VLOOKUP($H180,'Reference Tables 2'!$D$86:$L$96,MATCH('Equivalent SHGC'!$B180,'Reference Tables 2'!$D$84:$L$84,0),TRUE)),"1")</f>
        <v>1</v>
      </c>
      <c r="L180" s="38">
        <f t="shared" si="7"/>
        <v>1</v>
      </c>
      <c r="M180" s="38">
        <f t="shared" si="8"/>
        <v>1</v>
      </c>
      <c r="N180" s="187">
        <f>'General Details'!$C$30*M180</f>
        <v>0.8</v>
      </c>
      <c r="P180" s="174" t="str">
        <f>IFERROR(Table8[[#This Row],[Total Glass area in opening (m2)]],"")</f>
        <v/>
      </c>
      <c r="Q180" s="175" t="str">
        <f>IFERROR(IF('General Details'!$I$2='Reference Tables '!$D$4,VLOOKUP('Equivalent SHGC'!$B180,'Reference Tables '!$B$5:$D$12,3,FALSE),VLOOKUP('Equivalent SHGC'!$B180,'Reference Tables '!$B$5:$D$12,2,FALSE)),"")</f>
        <v/>
      </c>
    </row>
    <row r="181" spans="2:17" ht="15.6" x14ac:dyDescent="0.3">
      <c r="B181" s="186">
        <f>IFERROR(Table8[[#This Row],[Orientation ]],"")</f>
        <v>0</v>
      </c>
      <c r="C181" s="139">
        <f>IFERROR(Table8[[#This Row],[Window/Door/Ventilator Name
]],"")</f>
        <v>0</v>
      </c>
      <c r="D181" s="139">
        <f>IFERROR(Table8[[#This Row],[No. of Openings ]],"")</f>
        <v>0</v>
      </c>
      <c r="E181" s="139" t="str">
        <f>IFERROR(Table8[[#This Row],[Glass area in opening (m2)]],"")</f>
        <v/>
      </c>
      <c r="F181" s="36" t="str">
        <f>IFERROR(Table8[[#This Row],[H overhang]]/Table8[[#This Row],[V overhang]],"0")</f>
        <v>0</v>
      </c>
      <c r="G181" s="38" t="str">
        <f>IFERROR(Table8[[#This Row],[H right]]/Table8[[#This Row],[V right]],"0")</f>
        <v>0</v>
      </c>
      <c r="H181" s="38" t="str">
        <f>IFERROR((Table8[[#This Row],[H left]]/Table8[[#This Row],[V left]]),"0")</f>
        <v>0</v>
      </c>
      <c r="I181" s="253" t="str">
        <f>IFERROR(IF('General Details'!$I$2='Reference Tables 2'!$B$3,VLOOKUP('Equivalent SHGC'!$F181,'Reference Tables 2'!$D$6:$L$16,MATCH('Equivalent SHGC'!$B181,'Reference Tables 2'!$D$4:$L$4,0),TRUE),VLOOKUP($F181,'Reference Tables 2'!$D$22:$L$32,MATCH('Equivalent SHGC'!$B181,'Reference Tables 2'!$D$20:$L$20,0),TRUE)),"1")</f>
        <v>1</v>
      </c>
      <c r="J181" s="38" t="str">
        <f>IFERROR(IF('General Details'!$I$2='Reference Tables 2'!$B$3,VLOOKUP('Equivalent SHGC'!$G181,'Reference Tables 2'!$D$38:$L$48,MATCH('Equivalent SHGC'!$B181,'Reference Tables 2'!$D$36:$L$36,0),TRUE),VLOOKUP($G181,'Reference Tables 2'!$D$54:$L$64,MATCH('Equivalent SHGC'!$B181,'Reference Tables 2'!$D$52:$L$52,0),TRUE)),"1")</f>
        <v>1</v>
      </c>
      <c r="K181" s="38" t="str">
        <f>IFERROR(IF('General Details'!$I$2='Reference Tables 2'!$B$3,VLOOKUP('Equivalent SHGC'!$H181,'Reference Tables 2'!$D$70:$L$80,MATCH('Equivalent SHGC'!$B181,'Reference Tables 2'!$D$68:$L$68,0),TRUE),VLOOKUP($H181,'Reference Tables 2'!$D$86:$L$96,MATCH('Equivalent SHGC'!$B181,'Reference Tables 2'!$D$84:$L$84,0),TRUE)),"1")</f>
        <v>1</v>
      </c>
      <c r="L181" s="38">
        <f t="shared" si="7"/>
        <v>1</v>
      </c>
      <c r="M181" s="38">
        <f t="shared" si="8"/>
        <v>1</v>
      </c>
      <c r="N181" s="187">
        <f>'General Details'!$C$30*M181</f>
        <v>0.8</v>
      </c>
      <c r="P181" s="174" t="str">
        <f>IFERROR(Table8[[#This Row],[Total Glass area in opening (m2)]],"")</f>
        <v/>
      </c>
      <c r="Q181" s="175" t="str">
        <f>IFERROR(IF('General Details'!$I$2='Reference Tables '!$D$4,VLOOKUP('Equivalent SHGC'!$B181,'Reference Tables '!$B$5:$D$12,3,FALSE),VLOOKUP('Equivalent SHGC'!$B181,'Reference Tables '!$B$5:$D$12,2,FALSE)),"")</f>
        <v/>
      </c>
    </row>
    <row r="182" spans="2:17" ht="15.6" x14ac:dyDescent="0.3">
      <c r="B182" s="186">
        <f>IFERROR(Table8[[#This Row],[Orientation ]],"")</f>
        <v>0</v>
      </c>
      <c r="C182" s="139">
        <f>IFERROR(Table8[[#This Row],[Window/Door/Ventilator Name
]],"")</f>
        <v>0</v>
      </c>
      <c r="D182" s="139">
        <f>IFERROR(Table8[[#This Row],[No. of Openings ]],"")</f>
        <v>0</v>
      </c>
      <c r="E182" s="139" t="str">
        <f>IFERROR(Table8[[#This Row],[Glass area in opening (m2)]],"")</f>
        <v/>
      </c>
      <c r="F182" s="36" t="str">
        <f>IFERROR(Table8[[#This Row],[H overhang]]/Table8[[#This Row],[V overhang]],"0")</f>
        <v>0</v>
      </c>
      <c r="G182" s="38" t="str">
        <f>IFERROR(Table8[[#This Row],[H right]]/Table8[[#This Row],[V right]],"0")</f>
        <v>0</v>
      </c>
      <c r="H182" s="38" t="str">
        <f>IFERROR((Table8[[#This Row],[H left]]/Table8[[#This Row],[V left]]),"0")</f>
        <v>0</v>
      </c>
      <c r="I182" s="253" t="str">
        <f>IFERROR(IF('General Details'!$I$2='Reference Tables 2'!$B$3,VLOOKUP('Equivalent SHGC'!$F182,'Reference Tables 2'!$D$6:$L$16,MATCH('Equivalent SHGC'!$B182,'Reference Tables 2'!$D$4:$L$4,0),TRUE),VLOOKUP($F182,'Reference Tables 2'!$D$22:$L$32,MATCH('Equivalent SHGC'!$B182,'Reference Tables 2'!$D$20:$L$20,0),TRUE)),"1")</f>
        <v>1</v>
      </c>
      <c r="J182" s="38" t="str">
        <f>IFERROR(IF('General Details'!$I$2='Reference Tables 2'!$B$3,VLOOKUP('Equivalent SHGC'!$G182,'Reference Tables 2'!$D$38:$L$48,MATCH('Equivalent SHGC'!$B182,'Reference Tables 2'!$D$36:$L$36,0),TRUE),VLOOKUP($G182,'Reference Tables 2'!$D$54:$L$64,MATCH('Equivalent SHGC'!$B182,'Reference Tables 2'!$D$52:$L$52,0),TRUE)),"1")</f>
        <v>1</v>
      </c>
      <c r="K182" s="38" t="str">
        <f>IFERROR(IF('General Details'!$I$2='Reference Tables 2'!$B$3,VLOOKUP('Equivalent SHGC'!$H182,'Reference Tables 2'!$D$70:$L$80,MATCH('Equivalent SHGC'!$B182,'Reference Tables 2'!$D$68:$L$68,0),TRUE),VLOOKUP($H182,'Reference Tables 2'!$D$86:$L$96,MATCH('Equivalent SHGC'!$B182,'Reference Tables 2'!$D$84:$L$84,0),TRUE)),"1")</f>
        <v>1</v>
      </c>
      <c r="L182" s="38">
        <f t="shared" si="7"/>
        <v>1</v>
      </c>
      <c r="M182" s="38">
        <f t="shared" si="8"/>
        <v>1</v>
      </c>
      <c r="N182" s="187">
        <f>'General Details'!$C$30*M182</f>
        <v>0.8</v>
      </c>
      <c r="P182" s="174" t="str">
        <f>IFERROR(Table8[[#This Row],[Total Glass area in opening (m2)]],"")</f>
        <v/>
      </c>
      <c r="Q182" s="175" t="str">
        <f>IFERROR(IF('General Details'!$I$2='Reference Tables '!$D$4,VLOOKUP('Equivalent SHGC'!$B182,'Reference Tables '!$B$5:$D$12,3,FALSE),VLOOKUP('Equivalent SHGC'!$B182,'Reference Tables '!$B$5:$D$12,2,FALSE)),"")</f>
        <v/>
      </c>
    </row>
    <row r="183" spans="2:17" ht="15.6" x14ac:dyDescent="0.3">
      <c r="B183" s="186">
        <f>IFERROR(Table8[[#This Row],[Orientation ]],"")</f>
        <v>0</v>
      </c>
      <c r="C183" s="139">
        <f>IFERROR(Table8[[#This Row],[Window/Door/Ventilator Name
]],"")</f>
        <v>0</v>
      </c>
      <c r="D183" s="139">
        <f>IFERROR(Table8[[#This Row],[No. of Openings ]],"")</f>
        <v>0</v>
      </c>
      <c r="E183" s="139" t="str">
        <f>IFERROR(Table8[[#This Row],[Glass area in opening (m2)]],"")</f>
        <v/>
      </c>
      <c r="F183" s="36" t="str">
        <f>IFERROR(Table8[[#This Row],[H overhang]]/Table8[[#This Row],[V overhang]],"0")</f>
        <v>0</v>
      </c>
      <c r="G183" s="38" t="str">
        <f>IFERROR(Table8[[#This Row],[H right]]/Table8[[#This Row],[V right]],"0")</f>
        <v>0</v>
      </c>
      <c r="H183" s="38" t="str">
        <f>IFERROR((Table8[[#This Row],[H left]]/Table8[[#This Row],[V left]]),"0")</f>
        <v>0</v>
      </c>
      <c r="I183" s="253" t="str">
        <f>IFERROR(IF('General Details'!$I$2='Reference Tables 2'!$B$3,VLOOKUP('Equivalent SHGC'!$F183,'Reference Tables 2'!$D$6:$L$16,MATCH('Equivalent SHGC'!$B183,'Reference Tables 2'!$D$4:$L$4,0),TRUE),VLOOKUP($F183,'Reference Tables 2'!$D$22:$L$32,MATCH('Equivalent SHGC'!$B183,'Reference Tables 2'!$D$20:$L$20,0),TRUE)),"1")</f>
        <v>1</v>
      </c>
      <c r="J183" s="38" t="str">
        <f>IFERROR(IF('General Details'!$I$2='Reference Tables 2'!$B$3,VLOOKUP('Equivalent SHGC'!$G183,'Reference Tables 2'!$D$38:$L$48,MATCH('Equivalent SHGC'!$B183,'Reference Tables 2'!$D$36:$L$36,0),TRUE),VLOOKUP($G183,'Reference Tables 2'!$D$54:$L$64,MATCH('Equivalent SHGC'!$B183,'Reference Tables 2'!$D$52:$L$52,0),TRUE)),"1")</f>
        <v>1</v>
      </c>
      <c r="K183" s="38" t="str">
        <f>IFERROR(IF('General Details'!$I$2='Reference Tables 2'!$B$3,VLOOKUP('Equivalent SHGC'!$H183,'Reference Tables 2'!$D$70:$L$80,MATCH('Equivalent SHGC'!$B183,'Reference Tables 2'!$D$68:$L$68,0),TRUE),VLOOKUP($H183,'Reference Tables 2'!$D$86:$L$96,MATCH('Equivalent SHGC'!$B183,'Reference Tables 2'!$D$84:$L$84,0),TRUE)),"1")</f>
        <v>1</v>
      </c>
      <c r="L183" s="38">
        <f t="shared" si="7"/>
        <v>1</v>
      </c>
      <c r="M183" s="38">
        <f t="shared" si="8"/>
        <v>1</v>
      </c>
      <c r="N183" s="187">
        <f>'General Details'!$C$30*M183</f>
        <v>0.8</v>
      </c>
      <c r="P183" s="174" t="str">
        <f>IFERROR(Table8[[#This Row],[Total Glass area in opening (m2)]],"")</f>
        <v/>
      </c>
      <c r="Q183" s="175" t="str">
        <f>IFERROR(IF('General Details'!$I$2='Reference Tables '!$D$4,VLOOKUP('Equivalent SHGC'!$B183,'Reference Tables '!$B$5:$D$12,3,FALSE),VLOOKUP('Equivalent SHGC'!$B183,'Reference Tables '!$B$5:$D$12,2,FALSE)),"")</f>
        <v/>
      </c>
    </row>
    <row r="184" spans="2:17" ht="15.6" x14ac:dyDescent="0.3">
      <c r="B184" s="186">
        <f>IFERROR(Table8[[#This Row],[Orientation ]],"")</f>
        <v>0</v>
      </c>
      <c r="C184" s="139">
        <f>IFERROR(Table8[[#This Row],[Window/Door/Ventilator Name
]],"")</f>
        <v>0</v>
      </c>
      <c r="D184" s="139">
        <f>IFERROR(Table8[[#This Row],[No. of Openings ]],"")</f>
        <v>0</v>
      </c>
      <c r="E184" s="139" t="str">
        <f>IFERROR(Table8[[#This Row],[Glass area in opening (m2)]],"")</f>
        <v/>
      </c>
      <c r="F184" s="36" t="str">
        <f>IFERROR(Table8[[#This Row],[H overhang]]/Table8[[#This Row],[V overhang]],"0")</f>
        <v>0</v>
      </c>
      <c r="G184" s="38" t="str">
        <f>IFERROR(Table8[[#This Row],[H right]]/Table8[[#This Row],[V right]],"0")</f>
        <v>0</v>
      </c>
      <c r="H184" s="38" t="str">
        <f>IFERROR((Table8[[#This Row],[H left]]/Table8[[#This Row],[V left]]),"0")</f>
        <v>0</v>
      </c>
      <c r="I184" s="253" t="str">
        <f>IFERROR(IF('General Details'!$I$2='Reference Tables 2'!$B$3,VLOOKUP('Equivalent SHGC'!$F184,'Reference Tables 2'!$D$6:$L$16,MATCH('Equivalent SHGC'!$B184,'Reference Tables 2'!$D$4:$L$4,0),TRUE),VLOOKUP($F184,'Reference Tables 2'!$D$22:$L$32,MATCH('Equivalent SHGC'!$B184,'Reference Tables 2'!$D$20:$L$20,0),TRUE)),"1")</f>
        <v>1</v>
      </c>
      <c r="J184" s="38" t="str">
        <f>IFERROR(IF('General Details'!$I$2='Reference Tables 2'!$B$3,VLOOKUP('Equivalent SHGC'!$G184,'Reference Tables 2'!$D$38:$L$48,MATCH('Equivalent SHGC'!$B184,'Reference Tables 2'!$D$36:$L$36,0),TRUE),VLOOKUP($G184,'Reference Tables 2'!$D$54:$L$64,MATCH('Equivalent SHGC'!$B184,'Reference Tables 2'!$D$52:$L$52,0),TRUE)),"1")</f>
        <v>1</v>
      </c>
      <c r="K184" s="38" t="str">
        <f>IFERROR(IF('General Details'!$I$2='Reference Tables 2'!$B$3,VLOOKUP('Equivalent SHGC'!$H184,'Reference Tables 2'!$D$70:$L$80,MATCH('Equivalent SHGC'!$B184,'Reference Tables 2'!$D$68:$L$68,0),TRUE),VLOOKUP($H184,'Reference Tables 2'!$D$86:$L$96,MATCH('Equivalent SHGC'!$B184,'Reference Tables 2'!$D$84:$L$84,0),TRUE)),"1")</f>
        <v>1</v>
      </c>
      <c r="L184" s="38">
        <f t="shared" si="7"/>
        <v>1</v>
      </c>
      <c r="M184" s="38">
        <f t="shared" si="8"/>
        <v>1</v>
      </c>
      <c r="N184" s="187">
        <f>'General Details'!$C$30*M184</f>
        <v>0.8</v>
      </c>
      <c r="P184" s="174" t="str">
        <f>IFERROR(Table8[[#This Row],[Total Glass area in opening (m2)]],"")</f>
        <v/>
      </c>
      <c r="Q184" s="175" t="str">
        <f>IFERROR(IF('General Details'!$I$2='Reference Tables '!$D$4,VLOOKUP('Equivalent SHGC'!$B184,'Reference Tables '!$B$5:$D$12,3,FALSE),VLOOKUP('Equivalent SHGC'!$B184,'Reference Tables '!$B$5:$D$12,2,FALSE)),"")</f>
        <v/>
      </c>
    </row>
    <row r="185" spans="2:17" ht="15.6" x14ac:dyDescent="0.3">
      <c r="B185" s="186">
        <f>IFERROR(Table8[[#This Row],[Orientation ]],"")</f>
        <v>0</v>
      </c>
      <c r="C185" s="139">
        <f>IFERROR(Table8[[#This Row],[Window/Door/Ventilator Name
]],"")</f>
        <v>0</v>
      </c>
      <c r="D185" s="139">
        <f>IFERROR(Table8[[#This Row],[No. of Openings ]],"")</f>
        <v>0</v>
      </c>
      <c r="E185" s="139" t="str">
        <f>IFERROR(Table8[[#This Row],[Glass area in opening (m2)]],"")</f>
        <v/>
      </c>
      <c r="F185" s="36" t="str">
        <f>IFERROR(Table8[[#This Row],[H overhang]]/Table8[[#This Row],[V overhang]],"0")</f>
        <v>0</v>
      </c>
      <c r="G185" s="38" t="str">
        <f>IFERROR(Table8[[#This Row],[H right]]/Table8[[#This Row],[V right]],"0")</f>
        <v>0</v>
      </c>
      <c r="H185" s="38" t="str">
        <f>IFERROR((Table8[[#This Row],[H left]]/Table8[[#This Row],[V left]]),"0")</f>
        <v>0</v>
      </c>
      <c r="I185" s="253" t="str">
        <f>IFERROR(IF('General Details'!$I$2='Reference Tables 2'!$B$3,VLOOKUP('Equivalent SHGC'!$F185,'Reference Tables 2'!$D$6:$L$16,MATCH('Equivalent SHGC'!$B185,'Reference Tables 2'!$D$4:$L$4,0),TRUE),VLOOKUP($F185,'Reference Tables 2'!$D$22:$L$32,MATCH('Equivalent SHGC'!$B185,'Reference Tables 2'!$D$20:$L$20,0),TRUE)),"1")</f>
        <v>1</v>
      </c>
      <c r="J185" s="38" t="str">
        <f>IFERROR(IF('General Details'!$I$2='Reference Tables 2'!$B$3,VLOOKUP('Equivalent SHGC'!$G185,'Reference Tables 2'!$D$38:$L$48,MATCH('Equivalent SHGC'!$B185,'Reference Tables 2'!$D$36:$L$36,0),TRUE),VLOOKUP($G185,'Reference Tables 2'!$D$54:$L$64,MATCH('Equivalent SHGC'!$B185,'Reference Tables 2'!$D$52:$L$52,0),TRUE)),"1")</f>
        <v>1</v>
      </c>
      <c r="K185" s="38" t="str">
        <f>IFERROR(IF('General Details'!$I$2='Reference Tables 2'!$B$3,VLOOKUP('Equivalent SHGC'!$H185,'Reference Tables 2'!$D$70:$L$80,MATCH('Equivalent SHGC'!$B185,'Reference Tables 2'!$D$68:$L$68,0),TRUE),VLOOKUP($H185,'Reference Tables 2'!$D$86:$L$96,MATCH('Equivalent SHGC'!$B185,'Reference Tables 2'!$D$84:$L$84,0),TRUE)),"1")</f>
        <v>1</v>
      </c>
      <c r="L185" s="38">
        <f t="shared" si="7"/>
        <v>1</v>
      </c>
      <c r="M185" s="38">
        <f t="shared" si="8"/>
        <v>1</v>
      </c>
      <c r="N185" s="187">
        <f>'General Details'!$C$30*M185</f>
        <v>0.8</v>
      </c>
      <c r="P185" s="174" t="str">
        <f>IFERROR(Table8[[#This Row],[Total Glass area in opening (m2)]],"")</f>
        <v/>
      </c>
      <c r="Q185" s="175" t="str">
        <f>IFERROR(IF('General Details'!$I$2='Reference Tables '!$D$4,VLOOKUP('Equivalent SHGC'!$B185,'Reference Tables '!$B$5:$D$12,3,FALSE),VLOOKUP('Equivalent SHGC'!$B185,'Reference Tables '!$B$5:$D$12,2,FALSE)),"")</f>
        <v/>
      </c>
    </row>
    <row r="186" spans="2:17" ht="15.6" x14ac:dyDescent="0.3">
      <c r="B186" s="186">
        <f>IFERROR(Table8[[#This Row],[Orientation ]],"")</f>
        <v>0</v>
      </c>
      <c r="C186" s="139">
        <f>IFERROR(Table8[[#This Row],[Window/Door/Ventilator Name
]],"")</f>
        <v>0</v>
      </c>
      <c r="D186" s="139">
        <f>IFERROR(Table8[[#This Row],[No. of Openings ]],"")</f>
        <v>0</v>
      </c>
      <c r="E186" s="139" t="str">
        <f>IFERROR(Table8[[#This Row],[Glass area in opening (m2)]],"")</f>
        <v/>
      </c>
      <c r="F186" s="36" t="str">
        <f>IFERROR(Table8[[#This Row],[H overhang]]/Table8[[#This Row],[V overhang]],"0")</f>
        <v>0</v>
      </c>
      <c r="G186" s="38" t="str">
        <f>IFERROR(Table8[[#This Row],[H right]]/Table8[[#This Row],[V right]],"0")</f>
        <v>0</v>
      </c>
      <c r="H186" s="38" t="str">
        <f>IFERROR((Table8[[#This Row],[H left]]/Table8[[#This Row],[V left]]),"0")</f>
        <v>0</v>
      </c>
      <c r="I186" s="253" t="str">
        <f>IFERROR(IF('General Details'!$I$2='Reference Tables 2'!$B$3,VLOOKUP('Equivalent SHGC'!$F186,'Reference Tables 2'!$D$6:$L$16,MATCH('Equivalent SHGC'!$B186,'Reference Tables 2'!$D$4:$L$4,0),TRUE),VLOOKUP($F186,'Reference Tables 2'!$D$22:$L$32,MATCH('Equivalent SHGC'!$B186,'Reference Tables 2'!$D$20:$L$20,0),TRUE)),"1")</f>
        <v>1</v>
      </c>
      <c r="J186" s="38" t="str">
        <f>IFERROR(IF('General Details'!$I$2='Reference Tables 2'!$B$3,VLOOKUP('Equivalent SHGC'!$G186,'Reference Tables 2'!$D$38:$L$48,MATCH('Equivalent SHGC'!$B186,'Reference Tables 2'!$D$36:$L$36,0),TRUE),VLOOKUP($G186,'Reference Tables 2'!$D$54:$L$64,MATCH('Equivalent SHGC'!$B186,'Reference Tables 2'!$D$52:$L$52,0),TRUE)),"1")</f>
        <v>1</v>
      </c>
      <c r="K186" s="38" t="str">
        <f>IFERROR(IF('General Details'!$I$2='Reference Tables 2'!$B$3,VLOOKUP('Equivalent SHGC'!$H186,'Reference Tables 2'!$D$70:$L$80,MATCH('Equivalent SHGC'!$B186,'Reference Tables 2'!$D$68:$L$68,0),TRUE),VLOOKUP($H186,'Reference Tables 2'!$D$86:$L$96,MATCH('Equivalent SHGC'!$B186,'Reference Tables 2'!$D$84:$L$84,0),TRUE)),"1")</f>
        <v>1</v>
      </c>
      <c r="L186" s="38">
        <f t="shared" si="7"/>
        <v>1</v>
      </c>
      <c r="M186" s="38">
        <f t="shared" si="8"/>
        <v>1</v>
      </c>
      <c r="N186" s="187">
        <f>'General Details'!$C$30*M186</f>
        <v>0.8</v>
      </c>
      <c r="P186" s="174" t="str">
        <f>IFERROR(Table8[[#This Row],[Total Glass area in opening (m2)]],"")</f>
        <v/>
      </c>
      <c r="Q186" s="175" t="str">
        <f>IFERROR(IF('General Details'!$I$2='Reference Tables '!$D$4,VLOOKUP('Equivalent SHGC'!$B186,'Reference Tables '!$B$5:$D$12,3,FALSE),VLOOKUP('Equivalent SHGC'!$B186,'Reference Tables '!$B$5:$D$12,2,FALSE)),"")</f>
        <v/>
      </c>
    </row>
    <row r="187" spans="2:17" ht="15.6" x14ac:dyDescent="0.3">
      <c r="B187" s="186">
        <f>IFERROR(Table8[[#This Row],[Orientation ]],"")</f>
        <v>0</v>
      </c>
      <c r="C187" s="139">
        <f>IFERROR(Table8[[#This Row],[Window/Door/Ventilator Name
]],"")</f>
        <v>0</v>
      </c>
      <c r="D187" s="139">
        <f>IFERROR(Table8[[#This Row],[No. of Openings ]],"")</f>
        <v>0</v>
      </c>
      <c r="E187" s="139" t="str">
        <f>IFERROR(Table8[[#This Row],[Glass area in opening (m2)]],"")</f>
        <v/>
      </c>
      <c r="F187" s="36" t="str">
        <f>IFERROR(Table8[[#This Row],[H overhang]]/Table8[[#This Row],[V overhang]],"0")</f>
        <v>0</v>
      </c>
      <c r="G187" s="38" t="str">
        <f>IFERROR(Table8[[#This Row],[H right]]/Table8[[#This Row],[V right]],"0")</f>
        <v>0</v>
      </c>
      <c r="H187" s="38" t="str">
        <f>IFERROR((Table8[[#This Row],[H left]]/Table8[[#This Row],[V left]]),"0")</f>
        <v>0</v>
      </c>
      <c r="I187" s="253" t="str">
        <f>IFERROR(IF('General Details'!$I$2='Reference Tables 2'!$B$3,VLOOKUP('Equivalent SHGC'!$F187,'Reference Tables 2'!$D$6:$L$16,MATCH('Equivalent SHGC'!$B187,'Reference Tables 2'!$D$4:$L$4,0),TRUE),VLOOKUP($F187,'Reference Tables 2'!$D$22:$L$32,MATCH('Equivalent SHGC'!$B187,'Reference Tables 2'!$D$20:$L$20,0),TRUE)),"1")</f>
        <v>1</v>
      </c>
      <c r="J187" s="38" t="str">
        <f>IFERROR(IF('General Details'!$I$2='Reference Tables 2'!$B$3,VLOOKUP('Equivalent SHGC'!$G187,'Reference Tables 2'!$D$38:$L$48,MATCH('Equivalent SHGC'!$B187,'Reference Tables 2'!$D$36:$L$36,0),TRUE),VLOOKUP($G187,'Reference Tables 2'!$D$54:$L$64,MATCH('Equivalent SHGC'!$B187,'Reference Tables 2'!$D$52:$L$52,0),TRUE)),"1")</f>
        <v>1</v>
      </c>
      <c r="K187" s="38" t="str">
        <f>IFERROR(IF('General Details'!$I$2='Reference Tables 2'!$B$3,VLOOKUP('Equivalent SHGC'!$H187,'Reference Tables 2'!$D$70:$L$80,MATCH('Equivalent SHGC'!$B187,'Reference Tables 2'!$D$68:$L$68,0),TRUE),VLOOKUP($H187,'Reference Tables 2'!$D$86:$L$96,MATCH('Equivalent SHGC'!$B187,'Reference Tables 2'!$D$84:$L$84,0),TRUE)),"1")</f>
        <v>1</v>
      </c>
      <c r="L187" s="38">
        <f t="shared" si="7"/>
        <v>1</v>
      </c>
      <c r="M187" s="38">
        <f t="shared" si="8"/>
        <v>1</v>
      </c>
      <c r="N187" s="187">
        <f>'General Details'!$C$30*M187</f>
        <v>0.8</v>
      </c>
      <c r="P187" s="174" t="str">
        <f>IFERROR(Table8[[#This Row],[Total Glass area in opening (m2)]],"")</f>
        <v/>
      </c>
      <c r="Q187" s="175" t="str">
        <f>IFERROR(IF('General Details'!$I$2='Reference Tables '!$D$4,VLOOKUP('Equivalent SHGC'!$B187,'Reference Tables '!$B$5:$D$12,3,FALSE),VLOOKUP('Equivalent SHGC'!$B187,'Reference Tables '!$B$5:$D$12,2,FALSE)),"")</f>
        <v/>
      </c>
    </row>
    <row r="188" spans="2:17" ht="15.6" x14ac:dyDescent="0.3">
      <c r="B188" s="186">
        <f>IFERROR(Table8[[#This Row],[Orientation ]],"")</f>
        <v>0</v>
      </c>
      <c r="C188" s="139">
        <f>IFERROR(Table8[[#This Row],[Window/Door/Ventilator Name
]],"")</f>
        <v>0</v>
      </c>
      <c r="D188" s="139">
        <f>IFERROR(Table8[[#This Row],[No. of Openings ]],"")</f>
        <v>0</v>
      </c>
      <c r="E188" s="139" t="str">
        <f>IFERROR(Table8[[#This Row],[Glass area in opening (m2)]],"")</f>
        <v/>
      </c>
      <c r="F188" s="36" t="str">
        <f>IFERROR(Table8[[#This Row],[H overhang]]/Table8[[#This Row],[V overhang]],"0")</f>
        <v>0</v>
      </c>
      <c r="G188" s="38" t="str">
        <f>IFERROR(Table8[[#This Row],[H right]]/Table8[[#This Row],[V right]],"0")</f>
        <v>0</v>
      </c>
      <c r="H188" s="38" t="str">
        <f>IFERROR((Table8[[#This Row],[H left]]/Table8[[#This Row],[V left]]),"0")</f>
        <v>0</v>
      </c>
      <c r="I188" s="253" t="str">
        <f>IFERROR(IF('General Details'!$I$2='Reference Tables 2'!$B$3,VLOOKUP('Equivalent SHGC'!$F188,'Reference Tables 2'!$D$6:$L$16,MATCH('Equivalent SHGC'!$B188,'Reference Tables 2'!$D$4:$L$4,0),TRUE),VLOOKUP($F188,'Reference Tables 2'!$D$22:$L$32,MATCH('Equivalent SHGC'!$B188,'Reference Tables 2'!$D$20:$L$20,0),TRUE)),"1")</f>
        <v>1</v>
      </c>
      <c r="J188" s="38" t="str">
        <f>IFERROR(IF('General Details'!$I$2='Reference Tables 2'!$B$3,VLOOKUP('Equivalent SHGC'!$G188,'Reference Tables 2'!$D$38:$L$48,MATCH('Equivalent SHGC'!$B188,'Reference Tables 2'!$D$36:$L$36,0),TRUE),VLOOKUP($G188,'Reference Tables 2'!$D$54:$L$64,MATCH('Equivalent SHGC'!$B188,'Reference Tables 2'!$D$52:$L$52,0),TRUE)),"1")</f>
        <v>1</v>
      </c>
      <c r="K188" s="38" t="str">
        <f>IFERROR(IF('General Details'!$I$2='Reference Tables 2'!$B$3,VLOOKUP('Equivalent SHGC'!$H188,'Reference Tables 2'!$D$70:$L$80,MATCH('Equivalent SHGC'!$B188,'Reference Tables 2'!$D$68:$L$68,0),TRUE),VLOOKUP($H188,'Reference Tables 2'!$D$86:$L$96,MATCH('Equivalent SHGC'!$B188,'Reference Tables 2'!$D$84:$L$84,0),TRUE)),"1")</f>
        <v>1</v>
      </c>
      <c r="L188" s="38">
        <f t="shared" si="7"/>
        <v>1</v>
      </c>
      <c r="M188" s="38">
        <f t="shared" si="8"/>
        <v>1</v>
      </c>
      <c r="N188" s="187">
        <f>'General Details'!$C$30*M188</f>
        <v>0.8</v>
      </c>
      <c r="P188" s="174" t="str">
        <f>IFERROR(Table8[[#This Row],[Total Glass area in opening (m2)]],"")</f>
        <v/>
      </c>
      <c r="Q188" s="175" t="str">
        <f>IFERROR(IF('General Details'!$I$2='Reference Tables '!$D$4,VLOOKUP('Equivalent SHGC'!$B188,'Reference Tables '!$B$5:$D$12,3,FALSE),VLOOKUP('Equivalent SHGC'!$B188,'Reference Tables '!$B$5:$D$12,2,FALSE)),"")</f>
        <v/>
      </c>
    </row>
    <row r="189" spans="2:17" ht="15.6" x14ac:dyDescent="0.3">
      <c r="B189" s="186">
        <f>IFERROR(Table8[[#This Row],[Orientation ]],"")</f>
        <v>0</v>
      </c>
      <c r="C189" s="139">
        <f>IFERROR(Table8[[#This Row],[Window/Door/Ventilator Name
]],"")</f>
        <v>0</v>
      </c>
      <c r="D189" s="139">
        <f>IFERROR(Table8[[#This Row],[No. of Openings ]],"")</f>
        <v>0</v>
      </c>
      <c r="E189" s="139" t="str">
        <f>IFERROR(Table8[[#This Row],[Glass area in opening (m2)]],"")</f>
        <v/>
      </c>
      <c r="F189" s="36" t="str">
        <f>IFERROR(Table8[[#This Row],[H overhang]]/Table8[[#This Row],[V overhang]],"0")</f>
        <v>0</v>
      </c>
      <c r="G189" s="38" t="str">
        <f>IFERROR(Table8[[#This Row],[H right]]/Table8[[#This Row],[V right]],"0")</f>
        <v>0</v>
      </c>
      <c r="H189" s="38" t="str">
        <f>IFERROR((Table8[[#This Row],[H left]]/Table8[[#This Row],[V left]]),"0")</f>
        <v>0</v>
      </c>
      <c r="I189" s="253" t="str">
        <f>IFERROR(IF('General Details'!$I$2='Reference Tables 2'!$B$3,VLOOKUP('Equivalent SHGC'!$F189,'Reference Tables 2'!$D$6:$L$16,MATCH('Equivalent SHGC'!$B189,'Reference Tables 2'!$D$4:$L$4,0),TRUE),VLOOKUP($F189,'Reference Tables 2'!$D$22:$L$32,MATCH('Equivalent SHGC'!$B189,'Reference Tables 2'!$D$20:$L$20,0),TRUE)),"1")</f>
        <v>1</v>
      </c>
      <c r="J189" s="38" t="str">
        <f>IFERROR(IF('General Details'!$I$2='Reference Tables 2'!$B$3,VLOOKUP('Equivalent SHGC'!$G189,'Reference Tables 2'!$D$38:$L$48,MATCH('Equivalent SHGC'!$B189,'Reference Tables 2'!$D$36:$L$36,0),TRUE),VLOOKUP($G189,'Reference Tables 2'!$D$54:$L$64,MATCH('Equivalent SHGC'!$B189,'Reference Tables 2'!$D$52:$L$52,0),TRUE)),"1")</f>
        <v>1</v>
      </c>
      <c r="K189" s="38" t="str">
        <f>IFERROR(IF('General Details'!$I$2='Reference Tables 2'!$B$3,VLOOKUP('Equivalent SHGC'!$H189,'Reference Tables 2'!$D$70:$L$80,MATCH('Equivalent SHGC'!$B189,'Reference Tables 2'!$D$68:$L$68,0),TRUE),VLOOKUP($H189,'Reference Tables 2'!$D$86:$L$96,MATCH('Equivalent SHGC'!$B189,'Reference Tables 2'!$D$84:$L$84,0),TRUE)),"1")</f>
        <v>1</v>
      </c>
      <c r="L189" s="38">
        <f t="shared" si="7"/>
        <v>1</v>
      </c>
      <c r="M189" s="38">
        <f t="shared" si="8"/>
        <v>1</v>
      </c>
      <c r="N189" s="187">
        <f>'General Details'!$C$30*M189</f>
        <v>0.8</v>
      </c>
      <c r="P189" s="174" t="str">
        <f>IFERROR(Table8[[#This Row],[Total Glass area in opening (m2)]],"")</f>
        <v/>
      </c>
      <c r="Q189" s="175" t="str">
        <f>IFERROR(IF('General Details'!$I$2='Reference Tables '!$D$4,VLOOKUP('Equivalent SHGC'!$B189,'Reference Tables '!$B$5:$D$12,3,FALSE),VLOOKUP('Equivalent SHGC'!$B189,'Reference Tables '!$B$5:$D$12,2,FALSE)),"")</f>
        <v/>
      </c>
    </row>
    <row r="190" spans="2:17" ht="15.6" x14ac:dyDescent="0.3">
      <c r="B190" s="186">
        <f>IFERROR(Table8[[#This Row],[Orientation ]],"")</f>
        <v>0</v>
      </c>
      <c r="C190" s="139">
        <f>IFERROR(Table8[[#This Row],[Window/Door/Ventilator Name
]],"")</f>
        <v>0</v>
      </c>
      <c r="D190" s="139">
        <f>IFERROR(Table8[[#This Row],[No. of Openings ]],"")</f>
        <v>0</v>
      </c>
      <c r="E190" s="139" t="str">
        <f>IFERROR(Table8[[#This Row],[Glass area in opening (m2)]],"")</f>
        <v/>
      </c>
      <c r="F190" s="36" t="str">
        <f>IFERROR(Table8[[#This Row],[H overhang]]/Table8[[#This Row],[V overhang]],"0")</f>
        <v>0</v>
      </c>
      <c r="G190" s="38" t="str">
        <f>IFERROR(Table8[[#This Row],[H right]]/Table8[[#This Row],[V right]],"0")</f>
        <v>0</v>
      </c>
      <c r="H190" s="38" t="str">
        <f>IFERROR((Table8[[#This Row],[H left]]/Table8[[#This Row],[V left]]),"0")</f>
        <v>0</v>
      </c>
      <c r="I190" s="253" t="str">
        <f>IFERROR(IF('General Details'!$I$2='Reference Tables 2'!$B$3,VLOOKUP('Equivalent SHGC'!$F190,'Reference Tables 2'!$D$6:$L$16,MATCH('Equivalent SHGC'!$B190,'Reference Tables 2'!$D$4:$L$4,0),TRUE),VLOOKUP($F190,'Reference Tables 2'!$D$22:$L$32,MATCH('Equivalent SHGC'!$B190,'Reference Tables 2'!$D$20:$L$20,0),TRUE)),"1")</f>
        <v>1</v>
      </c>
      <c r="J190" s="38" t="str">
        <f>IFERROR(IF('General Details'!$I$2='Reference Tables 2'!$B$3,VLOOKUP('Equivalent SHGC'!$G190,'Reference Tables 2'!$D$38:$L$48,MATCH('Equivalent SHGC'!$B190,'Reference Tables 2'!$D$36:$L$36,0),TRUE),VLOOKUP($G190,'Reference Tables 2'!$D$54:$L$64,MATCH('Equivalent SHGC'!$B190,'Reference Tables 2'!$D$52:$L$52,0),TRUE)),"1")</f>
        <v>1</v>
      </c>
      <c r="K190" s="38" t="str">
        <f>IFERROR(IF('General Details'!$I$2='Reference Tables 2'!$B$3,VLOOKUP('Equivalent SHGC'!$H190,'Reference Tables 2'!$D$70:$L$80,MATCH('Equivalent SHGC'!$B190,'Reference Tables 2'!$D$68:$L$68,0),TRUE),VLOOKUP($H190,'Reference Tables 2'!$D$86:$L$96,MATCH('Equivalent SHGC'!$B190,'Reference Tables 2'!$D$84:$L$84,0),TRUE)),"1")</f>
        <v>1</v>
      </c>
      <c r="L190" s="38">
        <f t="shared" si="7"/>
        <v>1</v>
      </c>
      <c r="M190" s="38">
        <f t="shared" si="8"/>
        <v>1</v>
      </c>
      <c r="N190" s="187">
        <f>'General Details'!$C$30*M190</f>
        <v>0.8</v>
      </c>
      <c r="P190" s="174" t="str">
        <f>IFERROR(Table8[[#This Row],[Total Glass area in opening (m2)]],"")</f>
        <v/>
      </c>
      <c r="Q190" s="175" t="str">
        <f>IFERROR(IF('General Details'!$I$2='Reference Tables '!$D$4,VLOOKUP('Equivalent SHGC'!$B190,'Reference Tables '!$B$5:$D$12,3,FALSE),VLOOKUP('Equivalent SHGC'!$B190,'Reference Tables '!$B$5:$D$12,2,FALSE)),"")</f>
        <v/>
      </c>
    </row>
    <row r="191" spans="2:17" ht="15.6" x14ac:dyDescent="0.3">
      <c r="B191" s="186">
        <f>IFERROR(Table8[[#This Row],[Orientation ]],"")</f>
        <v>0</v>
      </c>
      <c r="C191" s="139">
        <f>IFERROR(Table8[[#This Row],[Window/Door/Ventilator Name
]],"")</f>
        <v>0</v>
      </c>
      <c r="D191" s="139">
        <f>IFERROR(Table8[[#This Row],[No. of Openings ]],"")</f>
        <v>0</v>
      </c>
      <c r="E191" s="139" t="str">
        <f>IFERROR(Table8[[#This Row],[Glass area in opening (m2)]],"")</f>
        <v/>
      </c>
      <c r="F191" s="36" t="str">
        <f>IFERROR(Table8[[#This Row],[H overhang]]/Table8[[#This Row],[V overhang]],"0")</f>
        <v>0</v>
      </c>
      <c r="G191" s="38" t="str">
        <f>IFERROR(Table8[[#This Row],[H right]]/Table8[[#This Row],[V right]],"0")</f>
        <v>0</v>
      </c>
      <c r="H191" s="38" t="str">
        <f>IFERROR((Table8[[#This Row],[H left]]/Table8[[#This Row],[V left]]),"0")</f>
        <v>0</v>
      </c>
      <c r="I191" s="253" t="str">
        <f>IFERROR(IF('General Details'!$I$2='Reference Tables 2'!$B$3,VLOOKUP('Equivalent SHGC'!$F191,'Reference Tables 2'!$D$6:$L$16,MATCH('Equivalent SHGC'!$B191,'Reference Tables 2'!$D$4:$L$4,0),TRUE),VLOOKUP($F191,'Reference Tables 2'!$D$22:$L$32,MATCH('Equivalent SHGC'!$B191,'Reference Tables 2'!$D$20:$L$20,0),TRUE)),"1")</f>
        <v>1</v>
      </c>
      <c r="J191" s="38" t="str">
        <f>IFERROR(IF('General Details'!$I$2='Reference Tables 2'!$B$3,VLOOKUP('Equivalent SHGC'!$G191,'Reference Tables 2'!$D$38:$L$48,MATCH('Equivalent SHGC'!$B191,'Reference Tables 2'!$D$36:$L$36,0),TRUE),VLOOKUP($G191,'Reference Tables 2'!$D$54:$L$64,MATCH('Equivalent SHGC'!$B191,'Reference Tables 2'!$D$52:$L$52,0),TRUE)),"1")</f>
        <v>1</v>
      </c>
      <c r="K191" s="38" t="str">
        <f>IFERROR(IF('General Details'!$I$2='Reference Tables 2'!$B$3,VLOOKUP('Equivalent SHGC'!$H191,'Reference Tables 2'!$D$70:$L$80,MATCH('Equivalent SHGC'!$B191,'Reference Tables 2'!$D$68:$L$68,0),TRUE),VLOOKUP($H191,'Reference Tables 2'!$D$86:$L$96,MATCH('Equivalent SHGC'!$B191,'Reference Tables 2'!$D$84:$L$84,0),TRUE)),"1")</f>
        <v>1</v>
      </c>
      <c r="L191" s="38">
        <f t="shared" si="7"/>
        <v>1</v>
      </c>
      <c r="M191" s="38">
        <f t="shared" si="8"/>
        <v>1</v>
      </c>
      <c r="N191" s="187">
        <f>'General Details'!$C$30*M191</f>
        <v>0.8</v>
      </c>
      <c r="P191" s="174" t="str">
        <f>IFERROR(Table8[[#This Row],[Total Glass area in opening (m2)]],"")</f>
        <v/>
      </c>
      <c r="Q191" s="175" t="str">
        <f>IFERROR(IF('General Details'!$I$2='Reference Tables '!$D$4,VLOOKUP('Equivalent SHGC'!$B191,'Reference Tables '!$B$5:$D$12,3,FALSE),VLOOKUP('Equivalent SHGC'!$B191,'Reference Tables '!$B$5:$D$12,2,FALSE)),"")</f>
        <v/>
      </c>
    </row>
    <row r="192" spans="2:17" ht="15.6" x14ac:dyDescent="0.3">
      <c r="B192" s="186">
        <f>IFERROR(Table8[[#This Row],[Orientation ]],"")</f>
        <v>0</v>
      </c>
      <c r="C192" s="139">
        <f>IFERROR(Table8[[#This Row],[Window/Door/Ventilator Name
]],"")</f>
        <v>0</v>
      </c>
      <c r="D192" s="139">
        <f>IFERROR(Table8[[#This Row],[No. of Openings ]],"")</f>
        <v>0</v>
      </c>
      <c r="E192" s="139" t="str">
        <f>IFERROR(Table8[[#This Row],[Glass area in opening (m2)]],"")</f>
        <v/>
      </c>
      <c r="F192" s="36" t="str">
        <f>IFERROR(Table8[[#This Row],[H overhang]]/Table8[[#This Row],[V overhang]],"0")</f>
        <v>0</v>
      </c>
      <c r="G192" s="38" t="str">
        <f>IFERROR(Table8[[#This Row],[H right]]/Table8[[#This Row],[V right]],"0")</f>
        <v>0</v>
      </c>
      <c r="H192" s="38" t="str">
        <f>IFERROR((Table8[[#This Row],[H left]]/Table8[[#This Row],[V left]]),"0")</f>
        <v>0</v>
      </c>
      <c r="I192" s="253" t="str">
        <f>IFERROR(IF('General Details'!$I$2='Reference Tables 2'!$B$3,VLOOKUP('Equivalent SHGC'!$F192,'Reference Tables 2'!$D$6:$L$16,MATCH('Equivalent SHGC'!$B192,'Reference Tables 2'!$D$4:$L$4,0),TRUE),VLOOKUP($F192,'Reference Tables 2'!$D$22:$L$32,MATCH('Equivalent SHGC'!$B192,'Reference Tables 2'!$D$20:$L$20,0),TRUE)),"1")</f>
        <v>1</v>
      </c>
      <c r="J192" s="38" t="str">
        <f>IFERROR(IF('General Details'!$I$2='Reference Tables 2'!$B$3,VLOOKUP('Equivalent SHGC'!$G192,'Reference Tables 2'!$D$38:$L$48,MATCH('Equivalent SHGC'!$B192,'Reference Tables 2'!$D$36:$L$36,0),TRUE),VLOOKUP($G192,'Reference Tables 2'!$D$54:$L$64,MATCH('Equivalent SHGC'!$B192,'Reference Tables 2'!$D$52:$L$52,0),TRUE)),"1")</f>
        <v>1</v>
      </c>
      <c r="K192" s="38" t="str">
        <f>IFERROR(IF('General Details'!$I$2='Reference Tables 2'!$B$3,VLOOKUP('Equivalent SHGC'!$H192,'Reference Tables 2'!$D$70:$L$80,MATCH('Equivalent SHGC'!$B192,'Reference Tables 2'!$D$68:$L$68,0),TRUE),VLOOKUP($H192,'Reference Tables 2'!$D$86:$L$96,MATCH('Equivalent SHGC'!$B192,'Reference Tables 2'!$D$84:$L$84,0),TRUE)),"1")</f>
        <v>1</v>
      </c>
      <c r="L192" s="38">
        <f t="shared" si="7"/>
        <v>1</v>
      </c>
      <c r="M192" s="38">
        <f t="shared" si="8"/>
        <v>1</v>
      </c>
      <c r="N192" s="187">
        <f>'General Details'!$C$30*M192</f>
        <v>0.8</v>
      </c>
      <c r="P192" s="174" t="str">
        <f>IFERROR(Table8[[#This Row],[Total Glass area in opening (m2)]],"")</f>
        <v/>
      </c>
      <c r="Q192" s="175" t="str">
        <f>IFERROR(IF('General Details'!$I$2='Reference Tables '!$D$4,VLOOKUP('Equivalent SHGC'!$B192,'Reference Tables '!$B$5:$D$12,3,FALSE),VLOOKUP('Equivalent SHGC'!$B192,'Reference Tables '!$B$5:$D$12,2,FALSE)),"")</f>
        <v/>
      </c>
    </row>
    <row r="193" spans="2:17" ht="15.6" x14ac:dyDescent="0.3">
      <c r="B193" s="186">
        <f>IFERROR(Table8[[#This Row],[Orientation ]],"")</f>
        <v>0</v>
      </c>
      <c r="C193" s="139">
        <f>IFERROR(Table8[[#This Row],[Window/Door/Ventilator Name
]],"")</f>
        <v>0</v>
      </c>
      <c r="D193" s="139">
        <f>IFERROR(Table8[[#This Row],[No. of Openings ]],"")</f>
        <v>0</v>
      </c>
      <c r="E193" s="139" t="str">
        <f>IFERROR(Table8[[#This Row],[Glass area in opening (m2)]],"")</f>
        <v/>
      </c>
      <c r="F193" s="36" t="str">
        <f>IFERROR(Table8[[#This Row],[H overhang]]/Table8[[#This Row],[V overhang]],"0")</f>
        <v>0</v>
      </c>
      <c r="G193" s="38" t="str">
        <f>IFERROR(Table8[[#This Row],[H right]]/Table8[[#This Row],[V right]],"0")</f>
        <v>0</v>
      </c>
      <c r="H193" s="38" t="str">
        <f>IFERROR((Table8[[#This Row],[H left]]/Table8[[#This Row],[V left]]),"0")</f>
        <v>0</v>
      </c>
      <c r="I193" s="253" t="str">
        <f>IFERROR(IF('General Details'!$I$2='Reference Tables 2'!$B$3,VLOOKUP('Equivalent SHGC'!$F193,'Reference Tables 2'!$D$6:$L$16,MATCH('Equivalent SHGC'!$B193,'Reference Tables 2'!$D$4:$L$4,0),TRUE),VLOOKUP($F193,'Reference Tables 2'!$D$22:$L$32,MATCH('Equivalent SHGC'!$B193,'Reference Tables 2'!$D$20:$L$20,0),TRUE)),"1")</f>
        <v>1</v>
      </c>
      <c r="J193" s="38" t="str">
        <f>IFERROR(IF('General Details'!$I$2='Reference Tables 2'!$B$3,VLOOKUP('Equivalent SHGC'!$G193,'Reference Tables 2'!$D$38:$L$48,MATCH('Equivalent SHGC'!$B193,'Reference Tables 2'!$D$36:$L$36,0),TRUE),VLOOKUP($G193,'Reference Tables 2'!$D$54:$L$64,MATCH('Equivalent SHGC'!$B193,'Reference Tables 2'!$D$52:$L$52,0),TRUE)),"1")</f>
        <v>1</v>
      </c>
      <c r="K193" s="38" t="str">
        <f>IFERROR(IF('General Details'!$I$2='Reference Tables 2'!$B$3,VLOOKUP('Equivalent SHGC'!$H193,'Reference Tables 2'!$D$70:$L$80,MATCH('Equivalent SHGC'!$B193,'Reference Tables 2'!$D$68:$L$68,0),TRUE),VLOOKUP($H193,'Reference Tables 2'!$D$86:$L$96,MATCH('Equivalent SHGC'!$B193,'Reference Tables 2'!$D$84:$L$84,0),TRUE)),"1")</f>
        <v>1</v>
      </c>
      <c r="L193" s="38">
        <f t="shared" si="7"/>
        <v>1</v>
      </c>
      <c r="M193" s="38">
        <f t="shared" si="8"/>
        <v>1</v>
      </c>
      <c r="N193" s="187">
        <f>'General Details'!$C$30*M193</f>
        <v>0.8</v>
      </c>
      <c r="P193" s="174" t="str">
        <f>IFERROR(Table8[[#This Row],[Total Glass area in opening (m2)]],"")</f>
        <v/>
      </c>
      <c r="Q193" s="175" t="str">
        <f>IFERROR(IF('General Details'!$I$2='Reference Tables '!$D$4,VLOOKUP('Equivalent SHGC'!$B193,'Reference Tables '!$B$5:$D$12,3,FALSE),VLOOKUP('Equivalent SHGC'!$B193,'Reference Tables '!$B$5:$D$12,2,FALSE)),"")</f>
        <v/>
      </c>
    </row>
    <row r="194" spans="2:17" ht="15.6" x14ac:dyDescent="0.3">
      <c r="B194" s="186">
        <f>IFERROR(Table8[[#This Row],[Orientation ]],"")</f>
        <v>0</v>
      </c>
      <c r="C194" s="139">
        <f>IFERROR(Table8[[#This Row],[Window/Door/Ventilator Name
]],"")</f>
        <v>0</v>
      </c>
      <c r="D194" s="139">
        <f>IFERROR(Table8[[#This Row],[No. of Openings ]],"")</f>
        <v>0</v>
      </c>
      <c r="E194" s="139" t="str">
        <f>IFERROR(Table8[[#This Row],[Glass area in opening (m2)]],"")</f>
        <v/>
      </c>
      <c r="F194" s="36" t="str">
        <f>IFERROR(Table8[[#This Row],[H overhang]]/Table8[[#This Row],[V overhang]],"0")</f>
        <v>0</v>
      </c>
      <c r="G194" s="38" t="str">
        <f>IFERROR(Table8[[#This Row],[H right]]/Table8[[#This Row],[V right]],"0")</f>
        <v>0</v>
      </c>
      <c r="H194" s="38" t="str">
        <f>IFERROR((Table8[[#This Row],[H left]]/Table8[[#This Row],[V left]]),"0")</f>
        <v>0</v>
      </c>
      <c r="I194" s="253" t="str">
        <f>IFERROR(IF('General Details'!$I$2='Reference Tables 2'!$B$3,VLOOKUP('Equivalent SHGC'!$F194,'Reference Tables 2'!$D$6:$L$16,MATCH('Equivalent SHGC'!$B194,'Reference Tables 2'!$D$4:$L$4,0),TRUE),VLOOKUP($F194,'Reference Tables 2'!$D$22:$L$32,MATCH('Equivalent SHGC'!$B194,'Reference Tables 2'!$D$20:$L$20,0),TRUE)),"1")</f>
        <v>1</v>
      </c>
      <c r="J194" s="38" t="str">
        <f>IFERROR(IF('General Details'!$I$2='Reference Tables 2'!$B$3,VLOOKUP('Equivalent SHGC'!$G194,'Reference Tables 2'!$D$38:$L$48,MATCH('Equivalent SHGC'!$B194,'Reference Tables 2'!$D$36:$L$36,0),TRUE),VLOOKUP($G194,'Reference Tables 2'!$D$54:$L$64,MATCH('Equivalent SHGC'!$B194,'Reference Tables 2'!$D$52:$L$52,0),TRUE)),"1")</f>
        <v>1</v>
      </c>
      <c r="K194" s="38" t="str">
        <f>IFERROR(IF('General Details'!$I$2='Reference Tables 2'!$B$3,VLOOKUP('Equivalent SHGC'!$H194,'Reference Tables 2'!$D$70:$L$80,MATCH('Equivalent SHGC'!$B194,'Reference Tables 2'!$D$68:$L$68,0),TRUE),VLOOKUP($H194,'Reference Tables 2'!$D$86:$L$96,MATCH('Equivalent SHGC'!$B194,'Reference Tables 2'!$D$84:$L$84,0),TRUE)),"1")</f>
        <v>1</v>
      </c>
      <c r="L194" s="38">
        <f t="shared" si="7"/>
        <v>1</v>
      </c>
      <c r="M194" s="38">
        <f t="shared" si="8"/>
        <v>1</v>
      </c>
      <c r="N194" s="187">
        <f>'General Details'!$C$30*M194</f>
        <v>0.8</v>
      </c>
      <c r="P194" s="174" t="str">
        <f>IFERROR(Table8[[#This Row],[Total Glass area in opening (m2)]],"")</f>
        <v/>
      </c>
      <c r="Q194" s="175" t="str">
        <f>IFERROR(IF('General Details'!$I$2='Reference Tables '!$D$4,VLOOKUP('Equivalent SHGC'!$B194,'Reference Tables '!$B$5:$D$12,3,FALSE),VLOOKUP('Equivalent SHGC'!$B194,'Reference Tables '!$B$5:$D$12,2,FALSE)),"")</f>
        <v/>
      </c>
    </row>
    <row r="195" spans="2:17" ht="15.6" x14ac:dyDescent="0.3">
      <c r="B195" s="186">
        <f>IFERROR(Table8[[#This Row],[Orientation ]],"")</f>
        <v>0</v>
      </c>
      <c r="C195" s="139">
        <f>IFERROR(Table8[[#This Row],[Window/Door/Ventilator Name
]],"")</f>
        <v>0</v>
      </c>
      <c r="D195" s="139">
        <f>IFERROR(Table8[[#This Row],[No. of Openings ]],"")</f>
        <v>0</v>
      </c>
      <c r="E195" s="139" t="str">
        <f>IFERROR(Table8[[#This Row],[Glass area in opening (m2)]],"")</f>
        <v/>
      </c>
      <c r="F195" s="36" t="str">
        <f>IFERROR(Table8[[#This Row],[H overhang]]/Table8[[#This Row],[V overhang]],"0")</f>
        <v>0</v>
      </c>
      <c r="G195" s="38" t="str">
        <f>IFERROR(Table8[[#This Row],[H right]]/Table8[[#This Row],[V right]],"0")</f>
        <v>0</v>
      </c>
      <c r="H195" s="38" t="str">
        <f>IFERROR((Table8[[#This Row],[H left]]/Table8[[#This Row],[V left]]),"0")</f>
        <v>0</v>
      </c>
      <c r="I195" s="253" t="str">
        <f>IFERROR(IF('General Details'!$I$2='Reference Tables 2'!$B$3,VLOOKUP('Equivalent SHGC'!$F195,'Reference Tables 2'!$D$6:$L$16,MATCH('Equivalent SHGC'!$B195,'Reference Tables 2'!$D$4:$L$4,0),TRUE),VLOOKUP($F195,'Reference Tables 2'!$D$22:$L$32,MATCH('Equivalent SHGC'!$B195,'Reference Tables 2'!$D$20:$L$20,0),TRUE)),"1")</f>
        <v>1</v>
      </c>
      <c r="J195" s="38" t="str">
        <f>IFERROR(IF('General Details'!$I$2='Reference Tables 2'!$B$3,VLOOKUP('Equivalent SHGC'!$G195,'Reference Tables 2'!$D$38:$L$48,MATCH('Equivalent SHGC'!$B195,'Reference Tables 2'!$D$36:$L$36,0),TRUE),VLOOKUP($G195,'Reference Tables 2'!$D$54:$L$64,MATCH('Equivalent SHGC'!$B195,'Reference Tables 2'!$D$52:$L$52,0),TRUE)),"1")</f>
        <v>1</v>
      </c>
      <c r="K195" s="38" t="str">
        <f>IFERROR(IF('General Details'!$I$2='Reference Tables 2'!$B$3,VLOOKUP('Equivalent SHGC'!$H195,'Reference Tables 2'!$D$70:$L$80,MATCH('Equivalent SHGC'!$B195,'Reference Tables 2'!$D$68:$L$68,0),TRUE),VLOOKUP($H195,'Reference Tables 2'!$D$86:$L$96,MATCH('Equivalent SHGC'!$B195,'Reference Tables 2'!$D$84:$L$84,0),TRUE)),"1")</f>
        <v>1</v>
      </c>
      <c r="L195" s="38">
        <f t="shared" si="7"/>
        <v>1</v>
      </c>
      <c r="M195" s="38">
        <f t="shared" si="8"/>
        <v>1</v>
      </c>
      <c r="N195" s="187">
        <f>'General Details'!$C$30*M195</f>
        <v>0.8</v>
      </c>
      <c r="P195" s="174" t="str">
        <f>IFERROR(Table8[[#This Row],[Total Glass area in opening (m2)]],"")</f>
        <v/>
      </c>
      <c r="Q195" s="175" t="str">
        <f>IFERROR(IF('General Details'!$I$2='Reference Tables '!$D$4,VLOOKUP('Equivalent SHGC'!$B195,'Reference Tables '!$B$5:$D$12,3,FALSE),VLOOKUP('Equivalent SHGC'!$B195,'Reference Tables '!$B$5:$D$12,2,FALSE)),"")</f>
        <v/>
      </c>
    </row>
    <row r="196" spans="2:17" ht="15.6" x14ac:dyDescent="0.3">
      <c r="B196" s="186">
        <f>IFERROR(Table8[[#This Row],[Orientation ]],"")</f>
        <v>0</v>
      </c>
      <c r="C196" s="139">
        <f>IFERROR(Table8[[#This Row],[Window/Door/Ventilator Name
]],"")</f>
        <v>0</v>
      </c>
      <c r="D196" s="139">
        <f>IFERROR(Table8[[#This Row],[No. of Openings ]],"")</f>
        <v>0</v>
      </c>
      <c r="E196" s="139" t="str">
        <f>IFERROR(Table8[[#This Row],[Glass area in opening (m2)]],"")</f>
        <v/>
      </c>
      <c r="F196" s="36" t="str">
        <f>IFERROR(Table8[[#This Row],[H overhang]]/Table8[[#This Row],[V overhang]],"0")</f>
        <v>0</v>
      </c>
      <c r="G196" s="38" t="str">
        <f>IFERROR(Table8[[#This Row],[H right]]/Table8[[#This Row],[V right]],"0")</f>
        <v>0</v>
      </c>
      <c r="H196" s="38" t="str">
        <f>IFERROR((Table8[[#This Row],[H left]]/Table8[[#This Row],[V left]]),"0")</f>
        <v>0</v>
      </c>
      <c r="I196" s="253" t="str">
        <f>IFERROR(IF('General Details'!$I$2='Reference Tables 2'!$B$3,VLOOKUP('Equivalent SHGC'!$F196,'Reference Tables 2'!$D$6:$L$16,MATCH('Equivalent SHGC'!$B196,'Reference Tables 2'!$D$4:$L$4,0),TRUE),VLOOKUP($F196,'Reference Tables 2'!$D$22:$L$32,MATCH('Equivalent SHGC'!$B196,'Reference Tables 2'!$D$20:$L$20,0),TRUE)),"1")</f>
        <v>1</v>
      </c>
      <c r="J196" s="38" t="str">
        <f>IFERROR(IF('General Details'!$I$2='Reference Tables 2'!$B$3,VLOOKUP('Equivalent SHGC'!$G196,'Reference Tables 2'!$D$38:$L$48,MATCH('Equivalent SHGC'!$B196,'Reference Tables 2'!$D$36:$L$36,0),TRUE),VLOOKUP($G196,'Reference Tables 2'!$D$54:$L$64,MATCH('Equivalent SHGC'!$B196,'Reference Tables 2'!$D$52:$L$52,0),TRUE)),"1")</f>
        <v>1</v>
      </c>
      <c r="K196" s="38" t="str">
        <f>IFERROR(IF('General Details'!$I$2='Reference Tables 2'!$B$3,VLOOKUP('Equivalent SHGC'!$H196,'Reference Tables 2'!$D$70:$L$80,MATCH('Equivalent SHGC'!$B196,'Reference Tables 2'!$D$68:$L$68,0),TRUE),VLOOKUP($H196,'Reference Tables 2'!$D$86:$L$96,MATCH('Equivalent SHGC'!$B196,'Reference Tables 2'!$D$84:$L$84,0),TRUE)),"1")</f>
        <v>1</v>
      </c>
      <c r="L196" s="38">
        <f t="shared" si="7"/>
        <v>1</v>
      </c>
      <c r="M196" s="38">
        <f t="shared" si="8"/>
        <v>1</v>
      </c>
      <c r="N196" s="187">
        <f>'General Details'!$C$30*M196</f>
        <v>0.8</v>
      </c>
      <c r="P196" s="174" t="str">
        <f>IFERROR(Table8[[#This Row],[Total Glass area in opening (m2)]],"")</f>
        <v/>
      </c>
      <c r="Q196" s="175" t="str">
        <f>IFERROR(IF('General Details'!$I$2='Reference Tables '!$D$4,VLOOKUP('Equivalent SHGC'!$B196,'Reference Tables '!$B$5:$D$12,3,FALSE),VLOOKUP('Equivalent SHGC'!$B196,'Reference Tables '!$B$5:$D$12,2,FALSE)),"")</f>
        <v/>
      </c>
    </row>
    <row r="197" spans="2:17" ht="15.6" x14ac:dyDescent="0.3">
      <c r="B197" s="186">
        <f>IFERROR(Table8[[#This Row],[Orientation ]],"")</f>
        <v>0</v>
      </c>
      <c r="C197" s="139">
        <f>IFERROR(Table8[[#This Row],[Window/Door/Ventilator Name
]],"")</f>
        <v>0</v>
      </c>
      <c r="D197" s="139">
        <f>IFERROR(Table8[[#This Row],[No. of Openings ]],"")</f>
        <v>0</v>
      </c>
      <c r="E197" s="139" t="str">
        <f>IFERROR(Table8[[#This Row],[Glass area in opening (m2)]],"")</f>
        <v/>
      </c>
      <c r="F197" s="36" t="str">
        <f>IFERROR(Table8[[#This Row],[H overhang]]/Table8[[#This Row],[V overhang]],"0")</f>
        <v>0</v>
      </c>
      <c r="G197" s="38" t="str">
        <f>IFERROR(Table8[[#This Row],[H right]]/Table8[[#This Row],[V right]],"0")</f>
        <v>0</v>
      </c>
      <c r="H197" s="38" t="str">
        <f>IFERROR((Table8[[#This Row],[H left]]/Table8[[#This Row],[V left]]),"0")</f>
        <v>0</v>
      </c>
      <c r="I197" s="253" t="str">
        <f>IFERROR(IF('General Details'!$I$2='Reference Tables 2'!$B$3,VLOOKUP('Equivalent SHGC'!$F197,'Reference Tables 2'!$D$6:$L$16,MATCH('Equivalent SHGC'!$B197,'Reference Tables 2'!$D$4:$L$4,0),TRUE),VLOOKUP($F197,'Reference Tables 2'!$D$22:$L$32,MATCH('Equivalent SHGC'!$B197,'Reference Tables 2'!$D$20:$L$20,0),TRUE)),"1")</f>
        <v>1</v>
      </c>
      <c r="J197" s="38" t="str">
        <f>IFERROR(IF('General Details'!$I$2='Reference Tables 2'!$B$3,VLOOKUP('Equivalent SHGC'!$G197,'Reference Tables 2'!$D$38:$L$48,MATCH('Equivalent SHGC'!$B197,'Reference Tables 2'!$D$36:$L$36,0),TRUE),VLOOKUP($G197,'Reference Tables 2'!$D$54:$L$64,MATCH('Equivalent SHGC'!$B197,'Reference Tables 2'!$D$52:$L$52,0),TRUE)),"1")</f>
        <v>1</v>
      </c>
      <c r="K197" s="38" t="str">
        <f>IFERROR(IF('General Details'!$I$2='Reference Tables 2'!$B$3,VLOOKUP('Equivalent SHGC'!$H197,'Reference Tables 2'!$D$70:$L$80,MATCH('Equivalent SHGC'!$B197,'Reference Tables 2'!$D$68:$L$68,0),TRUE),VLOOKUP($H197,'Reference Tables 2'!$D$86:$L$96,MATCH('Equivalent SHGC'!$B197,'Reference Tables 2'!$D$84:$L$84,0),TRUE)),"1")</f>
        <v>1</v>
      </c>
      <c r="L197" s="38">
        <f t="shared" si="7"/>
        <v>1</v>
      </c>
      <c r="M197" s="38">
        <f t="shared" si="8"/>
        <v>1</v>
      </c>
      <c r="N197" s="187">
        <f>'General Details'!$C$30*M197</f>
        <v>0.8</v>
      </c>
      <c r="P197" s="174" t="str">
        <f>IFERROR(Table8[[#This Row],[Total Glass area in opening (m2)]],"")</f>
        <v/>
      </c>
      <c r="Q197" s="175" t="str">
        <f>IFERROR(IF('General Details'!$I$2='Reference Tables '!$D$4,VLOOKUP('Equivalent SHGC'!$B197,'Reference Tables '!$B$5:$D$12,3,FALSE),VLOOKUP('Equivalent SHGC'!$B197,'Reference Tables '!$B$5:$D$12,2,FALSE)),"")</f>
        <v/>
      </c>
    </row>
    <row r="198" spans="2:17" ht="15.6" x14ac:dyDescent="0.3">
      <c r="B198" s="186">
        <f>IFERROR(Table8[[#This Row],[Orientation ]],"")</f>
        <v>0</v>
      </c>
      <c r="C198" s="139">
        <f>IFERROR(Table8[[#This Row],[Window/Door/Ventilator Name
]],"")</f>
        <v>0</v>
      </c>
      <c r="D198" s="139">
        <f>IFERROR(Table8[[#This Row],[No. of Openings ]],"")</f>
        <v>0</v>
      </c>
      <c r="E198" s="139" t="str">
        <f>IFERROR(Table8[[#This Row],[Glass area in opening (m2)]],"")</f>
        <v/>
      </c>
      <c r="F198" s="36" t="str">
        <f>IFERROR(Table8[[#This Row],[H overhang]]/Table8[[#This Row],[V overhang]],"0")</f>
        <v>0</v>
      </c>
      <c r="G198" s="38" t="str">
        <f>IFERROR(Table8[[#This Row],[H right]]/Table8[[#This Row],[V right]],"0")</f>
        <v>0</v>
      </c>
      <c r="H198" s="38" t="str">
        <f>IFERROR((Table8[[#This Row],[H left]]/Table8[[#This Row],[V left]]),"0")</f>
        <v>0</v>
      </c>
      <c r="I198" s="253" t="str">
        <f>IFERROR(IF('General Details'!$I$2='Reference Tables 2'!$B$3,VLOOKUP('Equivalent SHGC'!$F198,'Reference Tables 2'!$D$6:$L$16,MATCH('Equivalent SHGC'!$B198,'Reference Tables 2'!$D$4:$L$4,0),TRUE),VLOOKUP($F198,'Reference Tables 2'!$D$22:$L$32,MATCH('Equivalent SHGC'!$B198,'Reference Tables 2'!$D$20:$L$20,0),TRUE)),"1")</f>
        <v>1</v>
      </c>
      <c r="J198" s="38" t="str">
        <f>IFERROR(IF('General Details'!$I$2='Reference Tables 2'!$B$3,VLOOKUP('Equivalent SHGC'!$G198,'Reference Tables 2'!$D$38:$L$48,MATCH('Equivalent SHGC'!$B198,'Reference Tables 2'!$D$36:$L$36,0),TRUE),VLOOKUP($G198,'Reference Tables 2'!$D$54:$L$64,MATCH('Equivalent SHGC'!$B198,'Reference Tables 2'!$D$52:$L$52,0),TRUE)),"1")</f>
        <v>1</v>
      </c>
      <c r="K198" s="38" t="str">
        <f>IFERROR(IF('General Details'!$I$2='Reference Tables 2'!$B$3,VLOOKUP('Equivalent SHGC'!$H198,'Reference Tables 2'!$D$70:$L$80,MATCH('Equivalent SHGC'!$B198,'Reference Tables 2'!$D$68:$L$68,0),TRUE),VLOOKUP($H198,'Reference Tables 2'!$D$86:$L$96,MATCH('Equivalent SHGC'!$B198,'Reference Tables 2'!$D$84:$L$84,0),TRUE)),"1")</f>
        <v>1</v>
      </c>
      <c r="L198" s="38">
        <f t="shared" si="7"/>
        <v>1</v>
      </c>
      <c r="M198" s="38">
        <f t="shared" si="8"/>
        <v>1</v>
      </c>
      <c r="N198" s="187">
        <f>'General Details'!$C$30*M198</f>
        <v>0.8</v>
      </c>
      <c r="P198" s="174" t="str">
        <f>IFERROR(Table8[[#This Row],[Total Glass area in opening (m2)]],"")</f>
        <v/>
      </c>
      <c r="Q198" s="175" t="str">
        <f>IFERROR(IF('General Details'!$I$2='Reference Tables '!$D$4,VLOOKUP('Equivalent SHGC'!$B198,'Reference Tables '!$B$5:$D$12,3,FALSE),VLOOKUP('Equivalent SHGC'!$B198,'Reference Tables '!$B$5:$D$12,2,FALSE)),"")</f>
        <v/>
      </c>
    </row>
    <row r="199" spans="2:17" ht="15.6" x14ac:dyDescent="0.3">
      <c r="B199" s="186">
        <f>IFERROR(Table8[[#This Row],[Orientation ]],"")</f>
        <v>0</v>
      </c>
      <c r="C199" s="139">
        <f>IFERROR(Table8[[#This Row],[Window/Door/Ventilator Name
]],"")</f>
        <v>0</v>
      </c>
      <c r="D199" s="139">
        <f>IFERROR(Table8[[#This Row],[No. of Openings ]],"")</f>
        <v>0</v>
      </c>
      <c r="E199" s="139" t="str">
        <f>IFERROR(Table8[[#This Row],[Glass area in opening (m2)]],"")</f>
        <v/>
      </c>
      <c r="F199" s="36" t="str">
        <f>IFERROR(Table8[[#This Row],[H overhang]]/Table8[[#This Row],[V overhang]],"0")</f>
        <v>0</v>
      </c>
      <c r="G199" s="38" t="str">
        <f>IFERROR(Table8[[#This Row],[H right]]/Table8[[#This Row],[V right]],"0")</f>
        <v>0</v>
      </c>
      <c r="H199" s="38" t="str">
        <f>IFERROR((Table8[[#This Row],[H left]]/Table8[[#This Row],[V left]]),"0")</f>
        <v>0</v>
      </c>
      <c r="I199" s="253" t="str">
        <f>IFERROR(IF('General Details'!$I$2='Reference Tables 2'!$B$3,VLOOKUP('Equivalent SHGC'!$F199,'Reference Tables 2'!$D$6:$L$16,MATCH('Equivalent SHGC'!$B199,'Reference Tables 2'!$D$4:$L$4,0),TRUE),VLOOKUP($F199,'Reference Tables 2'!$D$22:$L$32,MATCH('Equivalent SHGC'!$B199,'Reference Tables 2'!$D$20:$L$20,0),TRUE)),"1")</f>
        <v>1</v>
      </c>
      <c r="J199" s="38" t="str">
        <f>IFERROR(IF('General Details'!$I$2='Reference Tables 2'!$B$3,VLOOKUP('Equivalent SHGC'!$G199,'Reference Tables 2'!$D$38:$L$48,MATCH('Equivalent SHGC'!$B199,'Reference Tables 2'!$D$36:$L$36,0),TRUE),VLOOKUP($G199,'Reference Tables 2'!$D$54:$L$64,MATCH('Equivalent SHGC'!$B199,'Reference Tables 2'!$D$52:$L$52,0),TRUE)),"1")</f>
        <v>1</v>
      </c>
      <c r="K199" s="38" t="str">
        <f>IFERROR(IF('General Details'!$I$2='Reference Tables 2'!$B$3,VLOOKUP('Equivalent SHGC'!$H199,'Reference Tables 2'!$D$70:$L$80,MATCH('Equivalent SHGC'!$B199,'Reference Tables 2'!$D$68:$L$68,0),TRUE),VLOOKUP($H199,'Reference Tables 2'!$D$86:$L$96,MATCH('Equivalent SHGC'!$B199,'Reference Tables 2'!$D$84:$L$84,0),TRUE)),"1")</f>
        <v>1</v>
      </c>
      <c r="L199" s="38">
        <f t="shared" si="7"/>
        <v>1</v>
      </c>
      <c r="M199" s="38">
        <f t="shared" si="8"/>
        <v>1</v>
      </c>
      <c r="N199" s="187">
        <f>'General Details'!$C$30*M199</f>
        <v>0.8</v>
      </c>
      <c r="P199" s="174" t="str">
        <f>IFERROR(Table8[[#This Row],[Total Glass area in opening (m2)]],"")</f>
        <v/>
      </c>
      <c r="Q199" s="175" t="str">
        <f>IFERROR(IF('General Details'!$I$2='Reference Tables '!$D$4,VLOOKUP('Equivalent SHGC'!$B199,'Reference Tables '!$B$5:$D$12,3,FALSE),VLOOKUP('Equivalent SHGC'!$B199,'Reference Tables '!$B$5:$D$12,2,FALSE)),"")</f>
        <v/>
      </c>
    </row>
    <row r="200" spans="2:17" ht="15.6" x14ac:dyDescent="0.3">
      <c r="B200" s="186">
        <f>IFERROR(Table8[[#This Row],[Orientation ]],"")</f>
        <v>0</v>
      </c>
      <c r="C200" s="139">
        <f>IFERROR(Table8[[#This Row],[Window/Door/Ventilator Name
]],"")</f>
        <v>0</v>
      </c>
      <c r="D200" s="139">
        <f>IFERROR(Table8[[#This Row],[No. of Openings ]],"")</f>
        <v>0</v>
      </c>
      <c r="E200" s="139" t="str">
        <f>IFERROR(Table8[[#This Row],[Glass area in opening (m2)]],"")</f>
        <v/>
      </c>
      <c r="F200" s="36" t="str">
        <f>IFERROR(Table8[[#This Row],[H overhang]]/Table8[[#This Row],[V overhang]],"0")</f>
        <v>0</v>
      </c>
      <c r="G200" s="38" t="str">
        <f>IFERROR(Table8[[#This Row],[H right]]/Table8[[#This Row],[V right]],"0")</f>
        <v>0</v>
      </c>
      <c r="H200" s="38" t="str">
        <f>IFERROR((Table8[[#This Row],[H left]]/Table8[[#This Row],[V left]]),"0")</f>
        <v>0</v>
      </c>
      <c r="I200" s="253" t="str">
        <f>IFERROR(IF('General Details'!$I$2='Reference Tables 2'!$B$3,VLOOKUP('Equivalent SHGC'!$F200,'Reference Tables 2'!$D$6:$L$16,MATCH('Equivalent SHGC'!$B200,'Reference Tables 2'!$D$4:$L$4,0),TRUE),VLOOKUP($F200,'Reference Tables 2'!$D$22:$L$32,MATCH('Equivalent SHGC'!$B200,'Reference Tables 2'!$D$20:$L$20,0),TRUE)),"1")</f>
        <v>1</v>
      </c>
      <c r="J200" s="38" t="str">
        <f>IFERROR(IF('General Details'!$I$2='Reference Tables 2'!$B$3,VLOOKUP('Equivalent SHGC'!$G200,'Reference Tables 2'!$D$38:$L$48,MATCH('Equivalent SHGC'!$B200,'Reference Tables 2'!$D$36:$L$36,0),TRUE),VLOOKUP($G200,'Reference Tables 2'!$D$54:$L$64,MATCH('Equivalent SHGC'!$B200,'Reference Tables 2'!$D$52:$L$52,0),TRUE)),"1")</f>
        <v>1</v>
      </c>
      <c r="K200" s="38" t="str">
        <f>IFERROR(IF('General Details'!$I$2='Reference Tables 2'!$B$3,VLOOKUP('Equivalent SHGC'!$H200,'Reference Tables 2'!$D$70:$L$80,MATCH('Equivalent SHGC'!$B200,'Reference Tables 2'!$D$68:$L$68,0),TRUE),VLOOKUP($H200,'Reference Tables 2'!$D$86:$L$96,MATCH('Equivalent SHGC'!$B200,'Reference Tables 2'!$D$84:$L$84,0),TRUE)),"1")</f>
        <v>1</v>
      </c>
      <c r="L200" s="38">
        <f t="shared" si="7"/>
        <v>1</v>
      </c>
      <c r="M200" s="38">
        <f t="shared" si="8"/>
        <v>1</v>
      </c>
      <c r="N200" s="187">
        <f>'General Details'!$C$30*M200</f>
        <v>0.8</v>
      </c>
      <c r="P200" s="174" t="str">
        <f>IFERROR(Table8[[#This Row],[Total Glass area in opening (m2)]],"")</f>
        <v/>
      </c>
      <c r="Q200" s="175" t="str">
        <f>IFERROR(IF('General Details'!$I$2='Reference Tables '!$D$4,VLOOKUP('Equivalent SHGC'!$B200,'Reference Tables '!$B$5:$D$12,3,FALSE),VLOOKUP('Equivalent SHGC'!$B200,'Reference Tables '!$B$5:$D$12,2,FALSE)),"")</f>
        <v/>
      </c>
    </row>
    <row r="201" spans="2:17" ht="15.6" x14ac:dyDescent="0.3">
      <c r="B201" s="186">
        <f>IFERROR(Table8[[#This Row],[Orientation ]],"")</f>
        <v>0</v>
      </c>
      <c r="C201" s="139">
        <f>IFERROR(Table8[[#This Row],[Window/Door/Ventilator Name
]],"")</f>
        <v>0</v>
      </c>
      <c r="D201" s="139">
        <f>IFERROR(Table8[[#This Row],[No. of Openings ]],"")</f>
        <v>0</v>
      </c>
      <c r="E201" s="139" t="str">
        <f>IFERROR(Table8[[#This Row],[Glass area in opening (m2)]],"")</f>
        <v/>
      </c>
      <c r="F201" s="36" t="str">
        <f>IFERROR(Table8[[#This Row],[H overhang]]/Table8[[#This Row],[V overhang]],"0")</f>
        <v>0</v>
      </c>
      <c r="G201" s="38" t="str">
        <f>IFERROR(Table8[[#This Row],[H right]]/Table8[[#This Row],[V right]],"0")</f>
        <v>0</v>
      </c>
      <c r="H201" s="38" t="str">
        <f>IFERROR((Table8[[#This Row],[H left]]/Table8[[#This Row],[V left]]),"0")</f>
        <v>0</v>
      </c>
      <c r="I201" s="253" t="str">
        <f>IFERROR(IF('General Details'!$I$2='Reference Tables 2'!$B$3,VLOOKUP('Equivalent SHGC'!$F201,'Reference Tables 2'!$D$6:$L$16,MATCH('Equivalent SHGC'!$B201,'Reference Tables 2'!$D$4:$L$4,0),TRUE),VLOOKUP($F201,'Reference Tables 2'!$D$22:$L$32,MATCH('Equivalent SHGC'!$B201,'Reference Tables 2'!$D$20:$L$20,0),TRUE)),"1")</f>
        <v>1</v>
      </c>
      <c r="J201" s="38" t="str">
        <f>IFERROR(IF('General Details'!$I$2='Reference Tables 2'!$B$3,VLOOKUP('Equivalent SHGC'!$G201,'Reference Tables 2'!$D$38:$L$48,MATCH('Equivalent SHGC'!$B201,'Reference Tables 2'!$D$36:$L$36,0),TRUE),VLOOKUP($G201,'Reference Tables 2'!$D$54:$L$64,MATCH('Equivalent SHGC'!$B201,'Reference Tables 2'!$D$52:$L$52,0),TRUE)),"1")</f>
        <v>1</v>
      </c>
      <c r="K201" s="38" t="str">
        <f>IFERROR(IF('General Details'!$I$2='Reference Tables 2'!$B$3,VLOOKUP('Equivalent SHGC'!$H201,'Reference Tables 2'!$D$70:$L$80,MATCH('Equivalent SHGC'!$B201,'Reference Tables 2'!$D$68:$L$68,0),TRUE),VLOOKUP($H201,'Reference Tables 2'!$D$86:$L$96,MATCH('Equivalent SHGC'!$B201,'Reference Tables 2'!$D$84:$L$84,0),TRUE)),"1")</f>
        <v>1</v>
      </c>
      <c r="L201" s="38">
        <f t="shared" si="7"/>
        <v>1</v>
      </c>
      <c r="M201" s="38">
        <f t="shared" si="8"/>
        <v>1</v>
      </c>
      <c r="N201" s="187">
        <f>'General Details'!$C$30*M201</f>
        <v>0.8</v>
      </c>
      <c r="P201" s="174" t="str">
        <f>IFERROR(Table8[[#This Row],[Total Glass area in opening (m2)]],"")</f>
        <v/>
      </c>
      <c r="Q201" s="175" t="str">
        <f>IFERROR(IF('General Details'!$I$2='Reference Tables '!$D$4,VLOOKUP('Equivalent SHGC'!$B201,'Reference Tables '!$B$5:$D$12,3,FALSE),VLOOKUP('Equivalent SHGC'!$B201,'Reference Tables '!$B$5:$D$12,2,FALSE)),"")</f>
        <v/>
      </c>
    </row>
    <row r="202" spans="2:17" ht="15.6" x14ac:dyDescent="0.3">
      <c r="B202" s="186">
        <f>IFERROR(Table8[[#This Row],[Orientation ]],"")</f>
        <v>0</v>
      </c>
      <c r="C202" s="139">
        <f>IFERROR(Table8[[#This Row],[Window/Door/Ventilator Name
]],"")</f>
        <v>0</v>
      </c>
      <c r="D202" s="139">
        <f>IFERROR(Table8[[#This Row],[No. of Openings ]],"")</f>
        <v>0</v>
      </c>
      <c r="E202" s="139" t="str">
        <f>IFERROR(Table8[[#This Row],[Glass area in opening (m2)]],"")</f>
        <v/>
      </c>
      <c r="F202" s="36" t="str">
        <f>IFERROR(Table8[[#This Row],[H overhang]]/Table8[[#This Row],[V overhang]],"0")</f>
        <v>0</v>
      </c>
      <c r="G202" s="38" t="str">
        <f>IFERROR(Table8[[#This Row],[H right]]/Table8[[#This Row],[V right]],"0")</f>
        <v>0</v>
      </c>
      <c r="H202" s="38" t="str">
        <f>IFERROR((Table8[[#This Row],[H left]]/Table8[[#This Row],[V left]]),"0")</f>
        <v>0</v>
      </c>
      <c r="I202" s="253" t="str">
        <f>IFERROR(IF('General Details'!$I$2='Reference Tables 2'!$B$3,VLOOKUP('Equivalent SHGC'!$F202,'Reference Tables 2'!$D$6:$L$16,MATCH('Equivalent SHGC'!$B202,'Reference Tables 2'!$D$4:$L$4,0),TRUE),VLOOKUP($F202,'Reference Tables 2'!$D$22:$L$32,MATCH('Equivalent SHGC'!$B202,'Reference Tables 2'!$D$20:$L$20,0),TRUE)),"1")</f>
        <v>1</v>
      </c>
      <c r="J202" s="38" t="str">
        <f>IFERROR(IF('General Details'!$I$2='Reference Tables 2'!$B$3,VLOOKUP('Equivalent SHGC'!$G202,'Reference Tables 2'!$D$38:$L$48,MATCH('Equivalent SHGC'!$B202,'Reference Tables 2'!$D$36:$L$36,0),TRUE),VLOOKUP($G202,'Reference Tables 2'!$D$54:$L$64,MATCH('Equivalent SHGC'!$B202,'Reference Tables 2'!$D$52:$L$52,0),TRUE)),"1")</f>
        <v>1</v>
      </c>
      <c r="K202" s="38" t="str">
        <f>IFERROR(IF('General Details'!$I$2='Reference Tables 2'!$B$3,VLOOKUP('Equivalent SHGC'!$H202,'Reference Tables 2'!$D$70:$L$80,MATCH('Equivalent SHGC'!$B202,'Reference Tables 2'!$D$68:$L$68,0),TRUE),VLOOKUP($H202,'Reference Tables 2'!$D$86:$L$96,MATCH('Equivalent SHGC'!$B202,'Reference Tables 2'!$D$84:$L$84,0),TRUE)),"1")</f>
        <v>1</v>
      </c>
      <c r="L202" s="38">
        <f t="shared" si="7"/>
        <v>1</v>
      </c>
      <c r="M202" s="38">
        <f t="shared" si="8"/>
        <v>1</v>
      </c>
      <c r="N202" s="187">
        <f>'General Details'!$C$30*M202</f>
        <v>0.8</v>
      </c>
      <c r="P202" s="174" t="str">
        <f>IFERROR(Table8[[#This Row],[Total Glass area in opening (m2)]],"")</f>
        <v/>
      </c>
      <c r="Q202" s="175" t="str">
        <f>IFERROR(IF('General Details'!$I$2='Reference Tables '!$D$4,VLOOKUP('Equivalent SHGC'!$B202,'Reference Tables '!$B$5:$D$12,3,FALSE),VLOOKUP('Equivalent SHGC'!$B202,'Reference Tables '!$B$5:$D$12,2,FALSE)),"")</f>
        <v/>
      </c>
    </row>
    <row r="203" spans="2:17" ht="15.6" x14ac:dyDescent="0.3">
      <c r="B203" s="186">
        <f>IFERROR(Table8[[#This Row],[Orientation ]],"")</f>
        <v>0</v>
      </c>
      <c r="C203" s="139">
        <f>IFERROR(Table8[[#This Row],[Window/Door/Ventilator Name
]],"")</f>
        <v>0</v>
      </c>
      <c r="D203" s="139">
        <f>IFERROR(Table8[[#This Row],[No. of Openings ]],"")</f>
        <v>0</v>
      </c>
      <c r="E203" s="139" t="str">
        <f>IFERROR(Table8[[#This Row],[Glass area in opening (m2)]],"")</f>
        <v/>
      </c>
      <c r="F203" s="36" t="str">
        <f>IFERROR(Table8[[#This Row],[H overhang]]/Table8[[#This Row],[V overhang]],"0")</f>
        <v>0</v>
      </c>
      <c r="G203" s="38" t="str">
        <f>IFERROR(Table8[[#This Row],[H right]]/Table8[[#This Row],[V right]],"0")</f>
        <v>0</v>
      </c>
      <c r="H203" s="38" t="str">
        <f>IFERROR((Table8[[#This Row],[H left]]/Table8[[#This Row],[V left]]),"0")</f>
        <v>0</v>
      </c>
      <c r="I203" s="253" t="str">
        <f>IFERROR(IF('General Details'!$I$2='Reference Tables 2'!$B$3,VLOOKUP('Equivalent SHGC'!$F203,'Reference Tables 2'!$D$6:$L$16,MATCH('Equivalent SHGC'!$B203,'Reference Tables 2'!$D$4:$L$4,0),TRUE),VLOOKUP($F203,'Reference Tables 2'!$D$22:$L$32,MATCH('Equivalent SHGC'!$B203,'Reference Tables 2'!$D$20:$L$20,0),TRUE)),"1")</f>
        <v>1</v>
      </c>
      <c r="J203" s="38" t="str">
        <f>IFERROR(IF('General Details'!$I$2='Reference Tables 2'!$B$3,VLOOKUP('Equivalent SHGC'!$G203,'Reference Tables 2'!$D$38:$L$48,MATCH('Equivalent SHGC'!$B203,'Reference Tables 2'!$D$36:$L$36,0),TRUE),VLOOKUP($G203,'Reference Tables 2'!$D$54:$L$64,MATCH('Equivalent SHGC'!$B203,'Reference Tables 2'!$D$52:$L$52,0),TRUE)),"1")</f>
        <v>1</v>
      </c>
      <c r="K203" s="38" t="str">
        <f>IFERROR(IF('General Details'!$I$2='Reference Tables 2'!$B$3,VLOOKUP('Equivalent SHGC'!$H203,'Reference Tables 2'!$D$70:$L$80,MATCH('Equivalent SHGC'!$B203,'Reference Tables 2'!$D$68:$L$68,0),TRUE),VLOOKUP($H203,'Reference Tables 2'!$D$86:$L$96,MATCH('Equivalent SHGC'!$B203,'Reference Tables 2'!$D$84:$L$84,0),TRUE)),"1")</f>
        <v>1</v>
      </c>
      <c r="L203" s="38">
        <f t="shared" si="7"/>
        <v>1</v>
      </c>
      <c r="M203" s="38">
        <f t="shared" si="8"/>
        <v>1</v>
      </c>
      <c r="N203" s="187">
        <f>'General Details'!$C$30*M203</f>
        <v>0.8</v>
      </c>
      <c r="P203" s="174" t="str">
        <f>IFERROR(Table8[[#This Row],[Total Glass area in opening (m2)]],"")</f>
        <v/>
      </c>
      <c r="Q203" s="175" t="str">
        <f>IFERROR(IF('General Details'!$I$2='Reference Tables '!$D$4,VLOOKUP('Equivalent SHGC'!$B203,'Reference Tables '!$B$5:$D$12,3,FALSE),VLOOKUP('Equivalent SHGC'!$B203,'Reference Tables '!$B$5:$D$12,2,FALSE)),"")</f>
        <v/>
      </c>
    </row>
    <row r="204" spans="2:17" ht="15.6" x14ac:dyDescent="0.3">
      <c r="B204" s="186">
        <f>IFERROR(Table8[[#This Row],[Orientation ]],"")</f>
        <v>0</v>
      </c>
      <c r="C204" s="139">
        <f>IFERROR(Table8[[#This Row],[Window/Door/Ventilator Name
]],"")</f>
        <v>0</v>
      </c>
      <c r="D204" s="139">
        <f>IFERROR(Table8[[#This Row],[No. of Openings ]],"")</f>
        <v>0</v>
      </c>
      <c r="E204" s="139" t="str">
        <f>IFERROR(Table8[[#This Row],[Glass area in opening (m2)]],"")</f>
        <v/>
      </c>
      <c r="F204" s="36" t="str">
        <f>IFERROR(Table8[[#This Row],[H overhang]]/Table8[[#This Row],[V overhang]],"0")</f>
        <v>0</v>
      </c>
      <c r="G204" s="38" t="str">
        <f>IFERROR(Table8[[#This Row],[H right]]/Table8[[#This Row],[V right]],"0")</f>
        <v>0</v>
      </c>
      <c r="H204" s="38" t="str">
        <f>IFERROR((Table8[[#This Row],[H left]]/Table8[[#This Row],[V left]]),"0")</f>
        <v>0</v>
      </c>
      <c r="I204" s="253" t="str">
        <f>IFERROR(IF('General Details'!$I$2='Reference Tables 2'!$B$3,VLOOKUP('Equivalent SHGC'!$F204,'Reference Tables 2'!$D$6:$L$16,MATCH('Equivalent SHGC'!$B204,'Reference Tables 2'!$D$4:$L$4,0),TRUE),VLOOKUP($F204,'Reference Tables 2'!$D$22:$L$32,MATCH('Equivalent SHGC'!$B204,'Reference Tables 2'!$D$20:$L$20,0),TRUE)),"1")</f>
        <v>1</v>
      </c>
      <c r="J204" s="38" t="str">
        <f>IFERROR(IF('General Details'!$I$2='Reference Tables 2'!$B$3,VLOOKUP('Equivalent SHGC'!$G204,'Reference Tables 2'!$D$38:$L$48,MATCH('Equivalent SHGC'!$B204,'Reference Tables 2'!$D$36:$L$36,0),TRUE),VLOOKUP($G204,'Reference Tables 2'!$D$54:$L$64,MATCH('Equivalent SHGC'!$B204,'Reference Tables 2'!$D$52:$L$52,0),TRUE)),"1")</f>
        <v>1</v>
      </c>
      <c r="K204" s="38" t="str">
        <f>IFERROR(IF('General Details'!$I$2='Reference Tables 2'!$B$3,VLOOKUP('Equivalent SHGC'!$H204,'Reference Tables 2'!$D$70:$L$80,MATCH('Equivalent SHGC'!$B204,'Reference Tables 2'!$D$68:$L$68,0),TRUE),VLOOKUP($H204,'Reference Tables 2'!$D$86:$L$96,MATCH('Equivalent SHGC'!$B204,'Reference Tables 2'!$D$84:$L$84,0),TRUE)),"1")</f>
        <v>1</v>
      </c>
      <c r="L204" s="38">
        <f t="shared" si="7"/>
        <v>1</v>
      </c>
      <c r="M204" s="38">
        <f t="shared" si="8"/>
        <v>1</v>
      </c>
      <c r="N204" s="187">
        <f>'General Details'!$C$30*M204</f>
        <v>0.8</v>
      </c>
      <c r="P204" s="174" t="str">
        <f>IFERROR(Table8[[#This Row],[Total Glass area in opening (m2)]],"")</f>
        <v/>
      </c>
      <c r="Q204" s="175" t="str">
        <f>IFERROR(IF('General Details'!$I$2='Reference Tables '!$D$4,VLOOKUP('Equivalent SHGC'!$B204,'Reference Tables '!$B$5:$D$12,3,FALSE),VLOOKUP('Equivalent SHGC'!$B204,'Reference Tables '!$B$5:$D$12,2,FALSE)),"")</f>
        <v/>
      </c>
    </row>
    <row r="205" spans="2:17" ht="15.6" x14ac:dyDescent="0.3">
      <c r="B205" s="186">
        <f>IFERROR(Table8[[#This Row],[Orientation ]],"")</f>
        <v>0</v>
      </c>
      <c r="C205" s="139">
        <f>IFERROR(Table8[[#This Row],[Window/Door/Ventilator Name
]],"")</f>
        <v>0</v>
      </c>
      <c r="D205" s="139">
        <f>IFERROR(Table8[[#This Row],[No. of Openings ]],"")</f>
        <v>0</v>
      </c>
      <c r="E205" s="139" t="str">
        <f>IFERROR(Table8[[#This Row],[Glass area in opening (m2)]],"")</f>
        <v/>
      </c>
      <c r="F205" s="36" t="str">
        <f>IFERROR(Table8[[#This Row],[H overhang]]/Table8[[#This Row],[V overhang]],"0")</f>
        <v>0</v>
      </c>
      <c r="G205" s="38" t="str">
        <f>IFERROR(Table8[[#This Row],[H right]]/Table8[[#This Row],[V right]],"0")</f>
        <v>0</v>
      </c>
      <c r="H205" s="38" t="str">
        <f>IFERROR((Table8[[#This Row],[H left]]/Table8[[#This Row],[V left]]),"0")</f>
        <v>0</v>
      </c>
      <c r="I205" s="253" t="str">
        <f>IFERROR(IF('General Details'!$I$2='Reference Tables 2'!$B$3,VLOOKUP('Equivalent SHGC'!$F205,'Reference Tables 2'!$D$6:$L$16,MATCH('Equivalent SHGC'!$B205,'Reference Tables 2'!$D$4:$L$4,0),TRUE),VLOOKUP($F205,'Reference Tables 2'!$D$22:$L$32,MATCH('Equivalent SHGC'!$B205,'Reference Tables 2'!$D$20:$L$20,0),TRUE)),"1")</f>
        <v>1</v>
      </c>
      <c r="J205" s="38" t="str">
        <f>IFERROR(IF('General Details'!$I$2='Reference Tables 2'!$B$3,VLOOKUP('Equivalent SHGC'!$G205,'Reference Tables 2'!$D$38:$L$48,MATCH('Equivalent SHGC'!$B205,'Reference Tables 2'!$D$36:$L$36,0),TRUE),VLOOKUP($G205,'Reference Tables 2'!$D$54:$L$64,MATCH('Equivalent SHGC'!$B205,'Reference Tables 2'!$D$52:$L$52,0),TRUE)),"1")</f>
        <v>1</v>
      </c>
      <c r="K205" s="38" t="str">
        <f>IFERROR(IF('General Details'!$I$2='Reference Tables 2'!$B$3,VLOOKUP('Equivalent SHGC'!$H205,'Reference Tables 2'!$D$70:$L$80,MATCH('Equivalent SHGC'!$B205,'Reference Tables 2'!$D$68:$L$68,0),TRUE),VLOOKUP($H205,'Reference Tables 2'!$D$86:$L$96,MATCH('Equivalent SHGC'!$B205,'Reference Tables 2'!$D$84:$L$84,0),TRUE)),"1")</f>
        <v>1</v>
      </c>
      <c r="L205" s="38">
        <f t="shared" si="7"/>
        <v>1</v>
      </c>
      <c r="M205" s="38">
        <f t="shared" si="8"/>
        <v>1</v>
      </c>
      <c r="N205" s="187">
        <f>'General Details'!$C$30*M205</f>
        <v>0.8</v>
      </c>
      <c r="P205" s="174" t="str">
        <f>IFERROR(Table8[[#This Row],[Total Glass area in opening (m2)]],"")</f>
        <v/>
      </c>
      <c r="Q205" s="175" t="str">
        <f>IFERROR(IF('General Details'!$I$2='Reference Tables '!$D$4,VLOOKUP('Equivalent SHGC'!$B205,'Reference Tables '!$B$5:$D$12,3,FALSE),VLOOKUP('Equivalent SHGC'!$B205,'Reference Tables '!$B$5:$D$12,2,FALSE)),"")</f>
        <v/>
      </c>
    </row>
    <row r="206" spans="2:17" ht="15.6" x14ac:dyDescent="0.3">
      <c r="B206" s="186">
        <f>IFERROR(Table8[[#This Row],[Orientation ]],"")</f>
        <v>0</v>
      </c>
      <c r="C206" s="139">
        <f>IFERROR(Table8[[#This Row],[Window/Door/Ventilator Name
]],"")</f>
        <v>0</v>
      </c>
      <c r="D206" s="139">
        <f>IFERROR(Table8[[#This Row],[No. of Openings ]],"")</f>
        <v>0</v>
      </c>
      <c r="E206" s="139" t="str">
        <f>IFERROR(Table8[[#This Row],[Glass area in opening (m2)]],"")</f>
        <v/>
      </c>
      <c r="F206" s="36" t="str">
        <f>IFERROR(Table8[[#This Row],[H overhang]]/Table8[[#This Row],[V overhang]],"0")</f>
        <v>0</v>
      </c>
      <c r="G206" s="38" t="str">
        <f>IFERROR(Table8[[#This Row],[H right]]/Table8[[#This Row],[V right]],"0")</f>
        <v>0</v>
      </c>
      <c r="H206" s="38" t="str">
        <f>IFERROR((Table8[[#This Row],[H left]]/Table8[[#This Row],[V left]]),"0")</f>
        <v>0</v>
      </c>
      <c r="I206" s="253" t="str">
        <f>IFERROR(IF('General Details'!$I$2='Reference Tables 2'!$B$3,VLOOKUP('Equivalent SHGC'!$F206,'Reference Tables 2'!$D$6:$L$16,MATCH('Equivalent SHGC'!$B206,'Reference Tables 2'!$D$4:$L$4,0),TRUE),VLOOKUP($F206,'Reference Tables 2'!$D$22:$L$32,MATCH('Equivalent SHGC'!$B206,'Reference Tables 2'!$D$20:$L$20,0),TRUE)),"1")</f>
        <v>1</v>
      </c>
      <c r="J206" s="38" t="str">
        <f>IFERROR(IF('General Details'!$I$2='Reference Tables 2'!$B$3,VLOOKUP('Equivalent SHGC'!$G206,'Reference Tables 2'!$D$38:$L$48,MATCH('Equivalent SHGC'!$B206,'Reference Tables 2'!$D$36:$L$36,0),TRUE),VLOOKUP($G206,'Reference Tables 2'!$D$54:$L$64,MATCH('Equivalent SHGC'!$B206,'Reference Tables 2'!$D$52:$L$52,0),TRUE)),"1")</f>
        <v>1</v>
      </c>
      <c r="K206" s="38" t="str">
        <f>IFERROR(IF('General Details'!$I$2='Reference Tables 2'!$B$3,VLOOKUP('Equivalent SHGC'!$H206,'Reference Tables 2'!$D$70:$L$80,MATCH('Equivalent SHGC'!$B206,'Reference Tables 2'!$D$68:$L$68,0),TRUE),VLOOKUP($H206,'Reference Tables 2'!$D$86:$L$96,MATCH('Equivalent SHGC'!$B206,'Reference Tables 2'!$D$84:$L$84,0),TRUE)),"1")</f>
        <v>1</v>
      </c>
      <c r="L206" s="38">
        <f t="shared" si="7"/>
        <v>1</v>
      </c>
      <c r="M206" s="38">
        <f t="shared" si="8"/>
        <v>1</v>
      </c>
      <c r="N206" s="187">
        <f>'General Details'!$C$30*M206</f>
        <v>0.8</v>
      </c>
      <c r="P206" s="174" t="str">
        <f>IFERROR(Table8[[#This Row],[Total Glass area in opening (m2)]],"")</f>
        <v/>
      </c>
      <c r="Q206" s="175" t="str">
        <f>IFERROR(IF('General Details'!$I$2='Reference Tables '!$D$4,VLOOKUP('Equivalent SHGC'!$B206,'Reference Tables '!$B$5:$D$12,3,FALSE),VLOOKUP('Equivalent SHGC'!$B206,'Reference Tables '!$B$5:$D$12,2,FALSE)),"")</f>
        <v/>
      </c>
    </row>
    <row r="207" spans="2:17" ht="15.6" x14ac:dyDescent="0.3">
      <c r="B207" s="186">
        <f>IFERROR(Table8[[#This Row],[Orientation ]],"")</f>
        <v>0</v>
      </c>
      <c r="C207" s="139">
        <f>IFERROR(Table8[[#This Row],[Window/Door/Ventilator Name
]],"")</f>
        <v>0</v>
      </c>
      <c r="D207" s="139">
        <f>IFERROR(Table8[[#This Row],[No. of Openings ]],"")</f>
        <v>0</v>
      </c>
      <c r="E207" s="139" t="str">
        <f>IFERROR(Table8[[#This Row],[Glass area in opening (m2)]],"")</f>
        <v/>
      </c>
      <c r="F207" s="36" t="str">
        <f>IFERROR(Table8[[#This Row],[H overhang]]/Table8[[#This Row],[V overhang]],"0")</f>
        <v>0</v>
      </c>
      <c r="G207" s="38" t="str">
        <f>IFERROR(Table8[[#This Row],[H right]]/Table8[[#This Row],[V right]],"0")</f>
        <v>0</v>
      </c>
      <c r="H207" s="38" t="str">
        <f>IFERROR((Table8[[#This Row],[H left]]/Table8[[#This Row],[V left]]),"0")</f>
        <v>0</v>
      </c>
      <c r="I207" s="253" t="str">
        <f>IFERROR(IF('General Details'!$I$2='Reference Tables 2'!$B$3,VLOOKUP('Equivalent SHGC'!$F207,'Reference Tables 2'!$D$6:$L$16,MATCH('Equivalent SHGC'!$B207,'Reference Tables 2'!$D$4:$L$4,0),TRUE),VLOOKUP($F207,'Reference Tables 2'!$D$22:$L$32,MATCH('Equivalent SHGC'!$B207,'Reference Tables 2'!$D$20:$L$20,0),TRUE)),"1")</f>
        <v>1</v>
      </c>
      <c r="J207" s="38" t="str">
        <f>IFERROR(IF('General Details'!$I$2='Reference Tables 2'!$B$3,VLOOKUP('Equivalent SHGC'!$G207,'Reference Tables 2'!$D$38:$L$48,MATCH('Equivalent SHGC'!$B207,'Reference Tables 2'!$D$36:$L$36,0),TRUE),VLOOKUP($G207,'Reference Tables 2'!$D$54:$L$64,MATCH('Equivalent SHGC'!$B207,'Reference Tables 2'!$D$52:$L$52,0),TRUE)),"1")</f>
        <v>1</v>
      </c>
      <c r="K207" s="38" t="str">
        <f>IFERROR(IF('General Details'!$I$2='Reference Tables 2'!$B$3,VLOOKUP('Equivalent SHGC'!$H207,'Reference Tables 2'!$D$70:$L$80,MATCH('Equivalent SHGC'!$B207,'Reference Tables 2'!$D$68:$L$68,0),TRUE),VLOOKUP($H207,'Reference Tables 2'!$D$86:$L$96,MATCH('Equivalent SHGC'!$B207,'Reference Tables 2'!$D$84:$L$84,0),TRUE)),"1")</f>
        <v>1</v>
      </c>
      <c r="L207" s="38">
        <f t="shared" si="7"/>
        <v>1</v>
      </c>
      <c r="M207" s="38">
        <f t="shared" si="8"/>
        <v>1</v>
      </c>
      <c r="N207" s="187">
        <f>'General Details'!$C$30*M207</f>
        <v>0.8</v>
      </c>
      <c r="P207" s="174" t="str">
        <f>IFERROR(Table8[[#This Row],[Total Glass area in opening (m2)]],"")</f>
        <v/>
      </c>
      <c r="Q207" s="175" t="str">
        <f>IFERROR(IF('General Details'!$I$2='Reference Tables '!$D$4,VLOOKUP('Equivalent SHGC'!$B207,'Reference Tables '!$B$5:$D$12,3,FALSE),VLOOKUP('Equivalent SHGC'!$B207,'Reference Tables '!$B$5:$D$12,2,FALSE)),"")</f>
        <v/>
      </c>
    </row>
    <row r="208" spans="2:17" ht="15.6" x14ac:dyDescent="0.3">
      <c r="B208" s="186">
        <f>IFERROR(Table8[[#This Row],[Orientation ]],"")</f>
        <v>0</v>
      </c>
      <c r="C208" s="139">
        <f>IFERROR(Table8[[#This Row],[Window/Door/Ventilator Name
]],"")</f>
        <v>0</v>
      </c>
      <c r="D208" s="139">
        <f>IFERROR(Table8[[#This Row],[No. of Openings ]],"")</f>
        <v>0</v>
      </c>
      <c r="E208" s="139" t="str">
        <f>IFERROR(Table8[[#This Row],[Glass area in opening (m2)]],"")</f>
        <v/>
      </c>
      <c r="F208" s="36" t="str">
        <f>IFERROR(Table8[[#This Row],[H overhang]]/Table8[[#This Row],[V overhang]],"0")</f>
        <v>0</v>
      </c>
      <c r="G208" s="38" t="str">
        <f>IFERROR(Table8[[#This Row],[H right]]/Table8[[#This Row],[V right]],"0")</f>
        <v>0</v>
      </c>
      <c r="H208" s="38" t="str">
        <f>IFERROR((Table8[[#This Row],[H left]]/Table8[[#This Row],[V left]]),"0")</f>
        <v>0</v>
      </c>
      <c r="I208" s="253" t="str">
        <f>IFERROR(IF('General Details'!$I$2='Reference Tables 2'!$B$3,VLOOKUP('Equivalent SHGC'!$F208,'Reference Tables 2'!$D$6:$L$16,MATCH('Equivalent SHGC'!$B208,'Reference Tables 2'!$D$4:$L$4,0),TRUE),VLOOKUP($F208,'Reference Tables 2'!$D$22:$L$32,MATCH('Equivalent SHGC'!$B208,'Reference Tables 2'!$D$20:$L$20,0),TRUE)),"1")</f>
        <v>1</v>
      </c>
      <c r="J208" s="38" t="str">
        <f>IFERROR(IF('General Details'!$I$2='Reference Tables 2'!$B$3,VLOOKUP('Equivalent SHGC'!$G208,'Reference Tables 2'!$D$38:$L$48,MATCH('Equivalent SHGC'!$B208,'Reference Tables 2'!$D$36:$L$36,0),TRUE),VLOOKUP($G208,'Reference Tables 2'!$D$54:$L$64,MATCH('Equivalent SHGC'!$B208,'Reference Tables 2'!$D$52:$L$52,0),TRUE)),"1")</f>
        <v>1</v>
      </c>
      <c r="K208" s="38" t="str">
        <f>IFERROR(IF('General Details'!$I$2='Reference Tables 2'!$B$3,VLOOKUP('Equivalent SHGC'!$H208,'Reference Tables 2'!$D$70:$L$80,MATCH('Equivalent SHGC'!$B208,'Reference Tables 2'!$D$68:$L$68,0),TRUE),VLOOKUP($H208,'Reference Tables 2'!$D$86:$L$96,MATCH('Equivalent SHGC'!$B208,'Reference Tables 2'!$D$84:$L$84,0),TRUE)),"1")</f>
        <v>1</v>
      </c>
      <c r="L208" s="38">
        <f t="shared" si="7"/>
        <v>1</v>
      </c>
      <c r="M208" s="38">
        <f t="shared" si="8"/>
        <v>1</v>
      </c>
      <c r="N208" s="187">
        <f>'General Details'!$C$30*M208</f>
        <v>0.8</v>
      </c>
      <c r="P208" s="174" t="str">
        <f>IFERROR(Table8[[#This Row],[Total Glass area in opening (m2)]],"")</f>
        <v/>
      </c>
      <c r="Q208" s="175" t="str">
        <f>IFERROR(IF('General Details'!$I$2='Reference Tables '!$D$4,VLOOKUP('Equivalent SHGC'!$B208,'Reference Tables '!$B$5:$D$12,3,FALSE),VLOOKUP('Equivalent SHGC'!$B208,'Reference Tables '!$B$5:$D$12,2,FALSE)),"")</f>
        <v/>
      </c>
    </row>
    <row r="209" spans="2:17" ht="15.6" x14ac:dyDescent="0.3">
      <c r="B209" s="186">
        <f>IFERROR(Table8[[#This Row],[Orientation ]],"")</f>
        <v>0</v>
      </c>
      <c r="C209" s="139">
        <f>IFERROR(Table8[[#This Row],[Window/Door/Ventilator Name
]],"")</f>
        <v>0</v>
      </c>
      <c r="D209" s="139">
        <f>IFERROR(Table8[[#This Row],[No. of Openings ]],"")</f>
        <v>0</v>
      </c>
      <c r="E209" s="139" t="str">
        <f>IFERROR(Table8[[#This Row],[Glass area in opening (m2)]],"")</f>
        <v/>
      </c>
      <c r="F209" s="36" t="str">
        <f>IFERROR(Table8[[#This Row],[H overhang]]/Table8[[#This Row],[V overhang]],"0")</f>
        <v>0</v>
      </c>
      <c r="G209" s="38" t="str">
        <f>IFERROR(Table8[[#This Row],[H right]]/Table8[[#This Row],[V right]],"0")</f>
        <v>0</v>
      </c>
      <c r="H209" s="38" t="str">
        <f>IFERROR((Table8[[#This Row],[H left]]/Table8[[#This Row],[V left]]),"0")</f>
        <v>0</v>
      </c>
      <c r="I209" s="253" t="str">
        <f>IFERROR(IF('General Details'!$I$2='Reference Tables 2'!$B$3,VLOOKUP('Equivalent SHGC'!$F209,'Reference Tables 2'!$D$6:$L$16,MATCH('Equivalent SHGC'!$B209,'Reference Tables 2'!$D$4:$L$4,0),TRUE),VLOOKUP($F209,'Reference Tables 2'!$D$22:$L$32,MATCH('Equivalent SHGC'!$B209,'Reference Tables 2'!$D$20:$L$20,0),TRUE)),"1")</f>
        <v>1</v>
      </c>
      <c r="J209" s="38" t="str">
        <f>IFERROR(IF('General Details'!$I$2='Reference Tables 2'!$B$3,VLOOKUP('Equivalent SHGC'!$G209,'Reference Tables 2'!$D$38:$L$48,MATCH('Equivalent SHGC'!$B209,'Reference Tables 2'!$D$36:$L$36,0),TRUE),VLOOKUP($G209,'Reference Tables 2'!$D$54:$L$64,MATCH('Equivalent SHGC'!$B209,'Reference Tables 2'!$D$52:$L$52,0),TRUE)),"1")</f>
        <v>1</v>
      </c>
      <c r="K209" s="38" t="str">
        <f>IFERROR(IF('General Details'!$I$2='Reference Tables 2'!$B$3,VLOOKUP('Equivalent SHGC'!$H209,'Reference Tables 2'!$D$70:$L$80,MATCH('Equivalent SHGC'!$B209,'Reference Tables 2'!$D$68:$L$68,0),TRUE),VLOOKUP($H209,'Reference Tables 2'!$D$86:$L$96,MATCH('Equivalent SHGC'!$B209,'Reference Tables 2'!$D$84:$L$84,0),TRUE)),"1")</f>
        <v>1</v>
      </c>
      <c r="L209" s="38">
        <f t="shared" si="7"/>
        <v>1</v>
      </c>
      <c r="M209" s="38">
        <f t="shared" si="8"/>
        <v>1</v>
      </c>
      <c r="N209" s="187">
        <f>'General Details'!$C$30*M209</f>
        <v>0.8</v>
      </c>
      <c r="P209" s="174" t="str">
        <f>IFERROR(Table8[[#This Row],[Total Glass area in opening (m2)]],"")</f>
        <v/>
      </c>
      <c r="Q209" s="175" t="str">
        <f>IFERROR(IF('General Details'!$I$2='Reference Tables '!$D$4,VLOOKUP('Equivalent SHGC'!$B209,'Reference Tables '!$B$5:$D$12,3,FALSE),VLOOKUP('Equivalent SHGC'!$B209,'Reference Tables '!$B$5:$D$12,2,FALSE)),"")</f>
        <v/>
      </c>
    </row>
    <row r="210" spans="2:17" ht="15.6" x14ac:dyDescent="0.3">
      <c r="B210" s="186">
        <f>IFERROR(Table8[[#This Row],[Orientation ]],"")</f>
        <v>0</v>
      </c>
      <c r="C210" s="139">
        <f>IFERROR(Table8[[#This Row],[Window/Door/Ventilator Name
]],"")</f>
        <v>0</v>
      </c>
      <c r="D210" s="139">
        <f>IFERROR(Table8[[#This Row],[No. of Openings ]],"")</f>
        <v>0</v>
      </c>
      <c r="E210" s="139" t="str">
        <f>IFERROR(Table8[[#This Row],[Glass area in opening (m2)]],"")</f>
        <v/>
      </c>
      <c r="F210" s="36" t="str">
        <f>IFERROR(Table8[[#This Row],[H overhang]]/Table8[[#This Row],[V overhang]],"0")</f>
        <v>0</v>
      </c>
      <c r="G210" s="38" t="str">
        <f>IFERROR(Table8[[#This Row],[H right]]/Table8[[#This Row],[V right]],"0")</f>
        <v>0</v>
      </c>
      <c r="H210" s="38" t="str">
        <f>IFERROR((Table8[[#This Row],[H left]]/Table8[[#This Row],[V left]]),"0")</f>
        <v>0</v>
      </c>
      <c r="I210" s="253" t="str">
        <f>IFERROR(IF('General Details'!$I$2='Reference Tables 2'!$B$3,VLOOKUP('Equivalent SHGC'!$F210,'Reference Tables 2'!$D$6:$L$16,MATCH('Equivalent SHGC'!$B210,'Reference Tables 2'!$D$4:$L$4,0),TRUE),VLOOKUP($F210,'Reference Tables 2'!$D$22:$L$32,MATCH('Equivalent SHGC'!$B210,'Reference Tables 2'!$D$20:$L$20,0),TRUE)),"1")</f>
        <v>1</v>
      </c>
      <c r="J210" s="38" t="str">
        <f>IFERROR(IF('General Details'!$I$2='Reference Tables 2'!$B$3,VLOOKUP('Equivalent SHGC'!$G210,'Reference Tables 2'!$D$38:$L$48,MATCH('Equivalent SHGC'!$B210,'Reference Tables 2'!$D$36:$L$36,0),TRUE),VLOOKUP($G210,'Reference Tables 2'!$D$54:$L$64,MATCH('Equivalent SHGC'!$B210,'Reference Tables 2'!$D$52:$L$52,0),TRUE)),"1")</f>
        <v>1</v>
      </c>
      <c r="K210" s="38" t="str">
        <f>IFERROR(IF('General Details'!$I$2='Reference Tables 2'!$B$3,VLOOKUP('Equivalent SHGC'!$H210,'Reference Tables 2'!$D$70:$L$80,MATCH('Equivalent SHGC'!$B210,'Reference Tables 2'!$D$68:$L$68,0),TRUE),VLOOKUP($H210,'Reference Tables 2'!$D$86:$L$96,MATCH('Equivalent SHGC'!$B210,'Reference Tables 2'!$D$84:$L$84,0),TRUE)),"1")</f>
        <v>1</v>
      </c>
      <c r="L210" s="38">
        <f t="shared" si="7"/>
        <v>1</v>
      </c>
      <c r="M210" s="38">
        <f t="shared" si="8"/>
        <v>1</v>
      </c>
      <c r="N210" s="187">
        <f>'General Details'!$C$30*M210</f>
        <v>0.8</v>
      </c>
      <c r="P210" s="174" t="str">
        <f>IFERROR(Table8[[#This Row],[Total Glass area in opening (m2)]],"")</f>
        <v/>
      </c>
      <c r="Q210" s="175" t="str">
        <f>IFERROR(IF('General Details'!$I$2='Reference Tables '!$D$4,VLOOKUP('Equivalent SHGC'!$B210,'Reference Tables '!$B$5:$D$12,3,FALSE),VLOOKUP('Equivalent SHGC'!$B210,'Reference Tables '!$B$5:$D$12,2,FALSE)),"")</f>
        <v/>
      </c>
    </row>
    <row r="211" spans="2:17" ht="15.6" x14ac:dyDescent="0.3">
      <c r="B211" s="186">
        <f>IFERROR(Table8[[#This Row],[Orientation ]],"")</f>
        <v>0</v>
      </c>
      <c r="C211" s="139">
        <f>IFERROR(Table8[[#This Row],[Window/Door/Ventilator Name
]],"")</f>
        <v>0</v>
      </c>
      <c r="D211" s="139">
        <f>IFERROR(Table8[[#This Row],[No. of Openings ]],"")</f>
        <v>0</v>
      </c>
      <c r="E211" s="139" t="str">
        <f>IFERROR(Table8[[#This Row],[Glass area in opening (m2)]],"")</f>
        <v/>
      </c>
      <c r="F211" s="36" t="str">
        <f>IFERROR(Table8[[#This Row],[H overhang]]/Table8[[#This Row],[V overhang]],"0")</f>
        <v>0</v>
      </c>
      <c r="G211" s="38" t="str">
        <f>IFERROR(Table8[[#This Row],[H right]]/Table8[[#This Row],[V right]],"0")</f>
        <v>0</v>
      </c>
      <c r="H211" s="38" t="str">
        <f>IFERROR((Table8[[#This Row],[H left]]/Table8[[#This Row],[V left]]),"0")</f>
        <v>0</v>
      </c>
      <c r="I211" s="253" t="str">
        <f>IFERROR(IF('General Details'!$I$2='Reference Tables 2'!$B$3,VLOOKUP('Equivalent SHGC'!$F211,'Reference Tables 2'!$D$6:$L$16,MATCH('Equivalent SHGC'!$B211,'Reference Tables 2'!$D$4:$L$4,0),TRUE),VLOOKUP($F211,'Reference Tables 2'!$D$22:$L$32,MATCH('Equivalent SHGC'!$B211,'Reference Tables 2'!$D$20:$L$20,0),TRUE)),"1")</f>
        <v>1</v>
      </c>
      <c r="J211" s="38" t="str">
        <f>IFERROR(IF('General Details'!$I$2='Reference Tables 2'!$B$3,VLOOKUP('Equivalent SHGC'!$G211,'Reference Tables 2'!$D$38:$L$48,MATCH('Equivalent SHGC'!$B211,'Reference Tables 2'!$D$36:$L$36,0),TRUE),VLOOKUP($G211,'Reference Tables 2'!$D$54:$L$64,MATCH('Equivalent SHGC'!$B211,'Reference Tables 2'!$D$52:$L$52,0),TRUE)),"1")</f>
        <v>1</v>
      </c>
      <c r="K211" s="38" t="str">
        <f>IFERROR(IF('General Details'!$I$2='Reference Tables 2'!$B$3,VLOOKUP('Equivalent SHGC'!$H211,'Reference Tables 2'!$D$70:$L$80,MATCH('Equivalent SHGC'!$B211,'Reference Tables 2'!$D$68:$L$68,0),TRUE),VLOOKUP($H211,'Reference Tables 2'!$D$86:$L$96,MATCH('Equivalent SHGC'!$B211,'Reference Tables 2'!$D$84:$L$84,0),TRUE)),"1")</f>
        <v>1</v>
      </c>
      <c r="L211" s="38">
        <f t="shared" si="7"/>
        <v>1</v>
      </c>
      <c r="M211" s="38">
        <f t="shared" si="8"/>
        <v>1</v>
      </c>
      <c r="N211" s="187">
        <f>'General Details'!$C$30*M211</f>
        <v>0.8</v>
      </c>
      <c r="P211" s="174" t="str">
        <f>IFERROR(Table8[[#This Row],[Total Glass area in opening (m2)]],"")</f>
        <v/>
      </c>
      <c r="Q211" s="175" t="str">
        <f>IFERROR(IF('General Details'!$I$2='Reference Tables '!$D$4,VLOOKUP('Equivalent SHGC'!$B211,'Reference Tables '!$B$5:$D$12,3,FALSE),VLOOKUP('Equivalent SHGC'!$B211,'Reference Tables '!$B$5:$D$12,2,FALSE)),"")</f>
        <v/>
      </c>
    </row>
    <row r="212" spans="2:17" ht="15.6" x14ac:dyDescent="0.3">
      <c r="B212" s="186">
        <f>IFERROR(Table8[[#This Row],[Orientation ]],"")</f>
        <v>0</v>
      </c>
      <c r="C212" s="139">
        <f>IFERROR(Table8[[#This Row],[Window/Door/Ventilator Name
]],"")</f>
        <v>0</v>
      </c>
      <c r="D212" s="139">
        <f>IFERROR(Table8[[#This Row],[No. of Openings ]],"")</f>
        <v>0</v>
      </c>
      <c r="E212" s="139" t="str">
        <f>IFERROR(Table8[[#This Row],[Glass area in opening (m2)]],"")</f>
        <v/>
      </c>
      <c r="F212" s="36" t="str">
        <f>IFERROR(Table8[[#This Row],[H overhang]]/Table8[[#This Row],[V overhang]],"0")</f>
        <v>0</v>
      </c>
      <c r="G212" s="38" t="str">
        <f>IFERROR(Table8[[#This Row],[H right]]/Table8[[#This Row],[V right]],"0")</f>
        <v>0</v>
      </c>
      <c r="H212" s="38" t="str">
        <f>IFERROR((Table8[[#This Row],[H left]]/Table8[[#This Row],[V left]]),"0")</f>
        <v>0</v>
      </c>
      <c r="I212" s="253" t="str">
        <f>IFERROR(IF('General Details'!$I$2='Reference Tables 2'!$B$3,VLOOKUP('Equivalent SHGC'!$F212,'Reference Tables 2'!$D$6:$L$16,MATCH('Equivalent SHGC'!$B212,'Reference Tables 2'!$D$4:$L$4,0),TRUE),VLOOKUP($F212,'Reference Tables 2'!$D$22:$L$32,MATCH('Equivalent SHGC'!$B212,'Reference Tables 2'!$D$20:$L$20,0),TRUE)),"1")</f>
        <v>1</v>
      </c>
      <c r="J212" s="38" t="str">
        <f>IFERROR(IF('General Details'!$I$2='Reference Tables 2'!$B$3,VLOOKUP('Equivalent SHGC'!$G212,'Reference Tables 2'!$D$38:$L$48,MATCH('Equivalent SHGC'!$B212,'Reference Tables 2'!$D$36:$L$36,0),TRUE),VLOOKUP($G212,'Reference Tables 2'!$D$54:$L$64,MATCH('Equivalent SHGC'!$B212,'Reference Tables 2'!$D$52:$L$52,0),TRUE)),"1")</f>
        <v>1</v>
      </c>
      <c r="K212" s="38" t="str">
        <f>IFERROR(IF('General Details'!$I$2='Reference Tables 2'!$B$3,VLOOKUP('Equivalent SHGC'!$H212,'Reference Tables 2'!$D$70:$L$80,MATCH('Equivalent SHGC'!$B212,'Reference Tables 2'!$D$68:$L$68,0),TRUE),VLOOKUP($H212,'Reference Tables 2'!$D$86:$L$96,MATCH('Equivalent SHGC'!$B212,'Reference Tables 2'!$D$84:$L$84,0),TRUE)),"1")</f>
        <v>1</v>
      </c>
      <c r="L212" s="38">
        <f t="shared" si="7"/>
        <v>1</v>
      </c>
      <c r="M212" s="38">
        <f t="shared" si="8"/>
        <v>1</v>
      </c>
      <c r="N212" s="187">
        <f>'General Details'!$C$30*M212</f>
        <v>0.8</v>
      </c>
      <c r="P212" s="174" t="str">
        <f>IFERROR(Table8[[#This Row],[Total Glass area in opening (m2)]],"")</f>
        <v/>
      </c>
      <c r="Q212" s="175" t="str">
        <f>IFERROR(IF('General Details'!$I$2='Reference Tables '!$D$4,VLOOKUP('Equivalent SHGC'!$B212,'Reference Tables '!$B$5:$D$12,3,FALSE),VLOOKUP('Equivalent SHGC'!$B212,'Reference Tables '!$B$5:$D$12,2,FALSE)),"")</f>
        <v/>
      </c>
    </row>
    <row r="213" spans="2:17" ht="15.6" x14ac:dyDescent="0.3">
      <c r="B213" s="186">
        <f>IFERROR(Table8[[#This Row],[Orientation ]],"")</f>
        <v>0</v>
      </c>
      <c r="C213" s="139">
        <f>IFERROR(Table8[[#This Row],[Window/Door/Ventilator Name
]],"")</f>
        <v>0</v>
      </c>
      <c r="D213" s="139">
        <f>IFERROR(Table8[[#This Row],[No. of Openings ]],"")</f>
        <v>0</v>
      </c>
      <c r="E213" s="139" t="str">
        <f>IFERROR(Table8[[#This Row],[Glass area in opening (m2)]],"")</f>
        <v/>
      </c>
      <c r="F213" s="36" t="str">
        <f>IFERROR(Table8[[#This Row],[H overhang]]/Table8[[#This Row],[V overhang]],"0")</f>
        <v>0</v>
      </c>
      <c r="G213" s="38" t="str">
        <f>IFERROR(Table8[[#This Row],[H right]]/Table8[[#This Row],[V right]],"0")</f>
        <v>0</v>
      </c>
      <c r="H213" s="38" t="str">
        <f>IFERROR((Table8[[#This Row],[H left]]/Table8[[#This Row],[V left]]),"0")</f>
        <v>0</v>
      </c>
      <c r="I213" s="253" t="str">
        <f>IFERROR(IF('General Details'!$I$2='Reference Tables 2'!$B$3,VLOOKUP('Equivalent SHGC'!$F213,'Reference Tables 2'!$D$6:$L$16,MATCH('Equivalent SHGC'!$B213,'Reference Tables 2'!$D$4:$L$4,0),TRUE),VLOOKUP($F213,'Reference Tables 2'!$D$22:$L$32,MATCH('Equivalent SHGC'!$B213,'Reference Tables 2'!$D$20:$L$20,0),TRUE)),"1")</f>
        <v>1</v>
      </c>
      <c r="J213" s="38" t="str">
        <f>IFERROR(IF('General Details'!$I$2='Reference Tables 2'!$B$3,VLOOKUP('Equivalent SHGC'!$G213,'Reference Tables 2'!$D$38:$L$48,MATCH('Equivalent SHGC'!$B213,'Reference Tables 2'!$D$36:$L$36,0),TRUE),VLOOKUP($G213,'Reference Tables 2'!$D$54:$L$64,MATCH('Equivalent SHGC'!$B213,'Reference Tables 2'!$D$52:$L$52,0),TRUE)),"1")</f>
        <v>1</v>
      </c>
      <c r="K213" s="38" t="str">
        <f>IFERROR(IF('General Details'!$I$2='Reference Tables 2'!$B$3,VLOOKUP('Equivalent SHGC'!$H213,'Reference Tables 2'!$D$70:$L$80,MATCH('Equivalent SHGC'!$B213,'Reference Tables 2'!$D$68:$L$68,0),TRUE),VLOOKUP($H213,'Reference Tables 2'!$D$86:$L$96,MATCH('Equivalent SHGC'!$B213,'Reference Tables 2'!$D$84:$L$84,0),TRUE)),"1")</f>
        <v>1</v>
      </c>
      <c r="L213" s="38">
        <f t="shared" si="7"/>
        <v>1</v>
      </c>
      <c r="M213" s="38">
        <f t="shared" si="8"/>
        <v>1</v>
      </c>
      <c r="N213" s="187">
        <f>'General Details'!$C$30*M213</f>
        <v>0.8</v>
      </c>
      <c r="P213" s="174" t="str">
        <f>IFERROR(Table8[[#This Row],[Total Glass area in opening (m2)]],"")</f>
        <v/>
      </c>
      <c r="Q213" s="175" t="str">
        <f>IFERROR(IF('General Details'!$I$2='Reference Tables '!$D$4,VLOOKUP('Equivalent SHGC'!$B213,'Reference Tables '!$B$5:$D$12,3,FALSE),VLOOKUP('Equivalent SHGC'!$B213,'Reference Tables '!$B$5:$D$12,2,FALSE)),"")</f>
        <v/>
      </c>
    </row>
    <row r="214" spans="2:17" ht="15.6" x14ac:dyDescent="0.3">
      <c r="B214" s="186">
        <f>IFERROR(Table8[[#This Row],[Orientation ]],"")</f>
        <v>0</v>
      </c>
      <c r="C214" s="139">
        <f>IFERROR(Table8[[#This Row],[Window/Door/Ventilator Name
]],"")</f>
        <v>0</v>
      </c>
      <c r="D214" s="139">
        <f>IFERROR(Table8[[#This Row],[No. of Openings ]],"")</f>
        <v>0</v>
      </c>
      <c r="E214" s="139" t="str">
        <f>IFERROR(Table8[[#This Row],[Glass area in opening (m2)]],"")</f>
        <v/>
      </c>
      <c r="F214" s="36" t="str">
        <f>IFERROR(Table8[[#This Row],[H overhang]]/Table8[[#This Row],[V overhang]],"0")</f>
        <v>0</v>
      </c>
      <c r="G214" s="38" t="str">
        <f>IFERROR(Table8[[#This Row],[H right]]/Table8[[#This Row],[V right]],"0")</f>
        <v>0</v>
      </c>
      <c r="H214" s="38" t="str">
        <f>IFERROR((Table8[[#This Row],[H left]]/Table8[[#This Row],[V left]]),"0")</f>
        <v>0</v>
      </c>
      <c r="I214" s="253" t="str">
        <f>IFERROR(IF('General Details'!$I$2='Reference Tables 2'!$B$3,VLOOKUP('Equivalent SHGC'!$F214,'Reference Tables 2'!$D$6:$L$16,MATCH('Equivalent SHGC'!$B214,'Reference Tables 2'!$D$4:$L$4,0),TRUE),VLOOKUP($F214,'Reference Tables 2'!$D$22:$L$32,MATCH('Equivalent SHGC'!$B214,'Reference Tables 2'!$D$20:$L$20,0),TRUE)),"1")</f>
        <v>1</v>
      </c>
      <c r="J214" s="38" t="str">
        <f>IFERROR(IF('General Details'!$I$2='Reference Tables 2'!$B$3,VLOOKUP('Equivalent SHGC'!$G214,'Reference Tables 2'!$D$38:$L$48,MATCH('Equivalent SHGC'!$B214,'Reference Tables 2'!$D$36:$L$36,0),TRUE),VLOOKUP($G214,'Reference Tables 2'!$D$54:$L$64,MATCH('Equivalent SHGC'!$B214,'Reference Tables 2'!$D$52:$L$52,0),TRUE)),"1")</f>
        <v>1</v>
      </c>
      <c r="K214" s="38" t="str">
        <f>IFERROR(IF('General Details'!$I$2='Reference Tables 2'!$B$3,VLOOKUP('Equivalent SHGC'!$H214,'Reference Tables 2'!$D$70:$L$80,MATCH('Equivalent SHGC'!$B214,'Reference Tables 2'!$D$68:$L$68,0),TRUE),VLOOKUP($H214,'Reference Tables 2'!$D$86:$L$96,MATCH('Equivalent SHGC'!$B214,'Reference Tables 2'!$D$84:$L$84,0),TRUE)),"1")</f>
        <v>1</v>
      </c>
      <c r="L214" s="38">
        <f t="shared" si="7"/>
        <v>1</v>
      </c>
      <c r="M214" s="38">
        <f t="shared" si="8"/>
        <v>1</v>
      </c>
      <c r="N214" s="187">
        <f>'General Details'!$C$30*M214</f>
        <v>0.8</v>
      </c>
      <c r="P214" s="174" t="str">
        <f>IFERROR(Table8[[#This Row],[Total Glass area in opening (m2)]],"")</f>
        <v/>
      </c>
      <c r="Q214" s="175" t="str">
        <f>IFERROR(IF('General Details'!$I$2='Reference Tables '!$D$4,VLOOKUP('Equivalent SHGC'!$B214,'Reference Tables '!$B$5:$D$12,3,FALSE),VLOOKUP('Equivalent SHGC'!$B214,'Reference Tables '!$B$5:$D$12,2,FALSE)),"")</f>
        <v/>
      </c>
    </row>
    <row r="215" spans="2:17" ht="15.6" x14ac:dyDescent="0.3">
      <c r="B215" s="186">
        <f>IFERROR(Table8[[#This Row],[Orientation ]],"")</f>
        <v>0</v>
      </c>
      <c r="C215" s="139">
        <f>IFERROR(Table8[[#This Row],[Window/Door/Ventilator Name
]],"")</f>
        <v>0</v>
      </c>
      <c r="D215" s="139">
        <f>IFERROR(Table8[[#This Row],[No. of Openings ]],"")</f>
        <v>0</v>
      </c>
      <c r="E215" s="139" t="str">
        <f>IFERROR(Table8[[#This Row],[Glass area in opening (m2)]],"")</f>
        <v/>
      </c>
      <c r="F215" s="36" t="str">
        <f>IFERROR(Table8[[#This Row],[H overhang]]/Table8[[#This Row],[V overhang]],"0")</f>
        <v>0</v>
      </c>
      <c r="G215" s="38" t="str">
        <f>IFERROR(Table8[[#This Row],[H right]]/Table8[[#This Row],[V right]],"0")</f>
        <v>0</v>
      </c>
      <c r="H215" s="38" t="str">
        <f>IFERROR((Table8[[#This Row],[H left]]/Table8[[#This Row],[V left]]),"0")</f>
        <v>0</v>
      </c>
      <c r="I215" s="253" t="str">
        <f>IFERROR(IF('General Details'!$I$2='Reference Tables 2'!$B$3,VLOOKUP('Equivalent SHGC'!$F215,'Reference Tables 2'!$D$6:$L$16,MATCH('Equivalent SHGC'!$B215,'Reference Tables 2'!$D$4:$L$4,0),TRUE),VLOOKUP($F215,'Reference Tables 2'!$D$22:$L$32,MATCH('Equivalent SHGC'!$B215,'Reference Tables 2'!$D$20:$L$20,0),TRUE)),"1")</f>
        <v>1</v>
      </c>
      <c r="J215" s="38" t="str">
        <f>IFERROR(IF('General Details'!$I$2='Reference Tables 2'!$B$3,VLOOKUP('Equivalent SHGC'!$G215,'Reference Tables 2'!$D$38:$L$48,MATCH('Equivalent SHGC'!$B215,'Reference Tables 2'!$D$36:$L$36,0),TRUE),VLOOKUP($G215,'Reference Tables 2'!$D$54:$L$64,MATCH('Equivalent SHGC'!$B215,'Reference Tables 2'!$D$52:$L$52,0),TRUE)),"1")</f>
        <v>1</v>
      </c>
      <c r="K215" s="38" t="str">
        <f>IFERROR(IF('General Details'!$I$2='Reference Tables 2'!$B$3,VLOOKUP('Equivalent SHGC'!$H215,'Reference Tables 2'!$D$70:$L$80,MATCH('Equivalent SHGC'!$B215,'Reference Tables 2'!$D$68:$L$68,0),TRUE),VLOOKUP($H215,'Reference Tables 2'!$D$86:$L$96,MATCH('Equivalent SHGC'!$B215,'Reference Tables 2'!$D$84:$L$84,0),TRUE)),"1")</f>
        <v>1</v>
      </c>
      <c r="L215" s="38">
        <f t="shared" si="7"/>
        <v>1</v>
      </c>
      <c r="M215" s="38">
        <f t="shared" si="8"/>
        <v>1</v>
      </c>
      <c r="N215" s="187">
        <f>'General Details'!$C$30*M215</f>
        <v>0.8</v>
      </c>
      <c r="P215" s="174" t="str">
        <f>IFERROR(Table8[[#This Row],[Total Glass area in opening (m2)]],"")</f>
        <v/>
      </c>
      <c r="Q215" s="175" t="str">
        <f>IFERROR(IF('General Details'!$I$2='Reference Tables '!$D$4,VLOOKUP('Equivalent SHGC'!$B215,'Reference Tables '!$B$5:$D$12,3,FALSE),VLOOKUP('Equivalent SHGC'!$B215,'Reference Tables '!$B$5:$D$12,2,FALSE)),"")</f>
        <v/>
      </c>
    </row>
    <row r="216" spans="2:17" ht="15.6" x14ac:dyDescent="0.3">
      <c r="B216" s="186">
        <f>IFERROR(Table8[[#This Row],[Orientation ]],"")</f>
        <v>0</v>
      </c>
      <c r="C216" s="139">
        <f>IFERROR(Table8[[#This Row],[Window/Door/Ventilator Name
]],"")</f>
        <v>0</v>
      </c>
      <c r="D216" s="139">
        <f>IFERROR(Table8[[#This Row],[No. of Openings ]],"")</f>
        <v>0</v>
      </c>
      <c r="E216" s="139" t="str">
        <f>IFERROR(Table8[[#This Row],[Glass area in opening (m2)]],"")</f>
        <v/>
      </c>
      <c r="F216" s="36" t="str">
        <f>IFERROR(Table8[[#This Row],[H overhang]]/Table8[[#This Row],[V overhang]],"0")</f>
        <v>0</v>
      </c>
      <c r="G216" s="38" t="str">
        <f>IFERROR(Table8[[#This Row],[H right]]/Table8[[#This Row],[V right]],"0")</f>
        <v>0</v>
      </c>
      <c r="H216" s="38" t="str">
        <f>IFERROR((Table8[[#This Row],[H left]]/Table8[[#This Row],[V left]]),"0")</f>
        <v>0</v>
      </c>
      <c r="I216" s="253" t="str">
        <f>IFERROR(IF('General Details'!$I$2='Reference Tables 2'!$B$3,VLOOKUP('Equivalent SHGC'!$F216,'Reference Tables 2'!$D$6:$L$16,MATCH('Equivalent SHGC'!$B216,'Reference Tables 2'!$D$4:$L$4,0),TRUE),VLOOKUP($F216,'Reference Tables 2'!$D$22:$L$32,MATCH('Equivalent SHGC'!$B216,'Reference Tables 2'!$D$20:$L$20,0),TRUE)),"1")</f>
        <v>1</v>
      </c>
      <c r="J216" s="38" t="str">
        <f>IFERROR(IF('General Details'!$I$2='Reference Tables 2'!$B$3,VLOOKUP('Equivalent SHGC'!$G216,'Reference Tables 2'!$D$38:$L$48,MATCH('Equivalent SHGC'!$B216,'Reference Tables 2'!$D$36:$L$36,0),TRUE),VLOOKUP($G216,'Reference Tables 2'!$D$54:$L$64,MATCH('Equivalent SHGC'!$B216,'Reference Tables 2'!$D$52:$L$52,0),TRUE)),"1")</f>
        <v>1</v>
      </c>
      <c r="K216" s="38" t="str">
        <f>IFERROR(IF('General Details'!$I$2='Reference Tables 2'!$B$3,VLOOKUP('Equivalent SHGC'!$H216,'Reference Tables 2'!$D$70:$L$80,MATCH('Equivalent SHGC'!$B216,'Reference Tables 2'!$D$68:$L$68,0),TRUE),VLOOKUP($H216,'Reference Tables 2'!$D$86:$L$96,MATCH('Equivalent SHGC'!$B216,'Reference Tables 2'!$D$84:$L$84,0),TRUE)),"1")</f>
        <v>1</v>
      </c>
      <c r="L216" s="38">
        <f t="shared" si="7"/>
        <v>1</v>
      </c>
      <c r="M216" s="38">
        <f t="shared" si="8"/>
        <v>1</v>
      </c>
      <c r="N216" s="187">
        <f>'General Details'!$C$30*M216</f>
        <v>0.8</v>
      </c>
      <c r="P216" s="174" t="str">
        <f>IFERROR(Table8[[#This Row],[Total Glass area in opening (m2)]],"")</f>
        <v/>
      </c>
      <c r="Q216" s="175" t="str">
        <f>IFERROR(IF('General Details'!$I$2='Reference Tables '!$D$4,VLOOKUP('Equivalent SHGC'!$B216,'Reference Tables '!$B$5:$D$12,3,FALSE),VLOOKUP('Equivalent SHGC'!$B216,'Reference Tables '!$B$5:$D$12,2,FALSE)),"")</f>
        <v/>
      </c>
    </row>
    <row r="217" spans="2:17" ht="15.6" x14ac:dyDescent="0.3">
      <c r="B217" s="186" t="str">
        <f>IFERROR(Table8[[#This Row],[Orientation ]],"")</f>
        <v>North</v>
      </c>
      <c r="C217" s="139" t="str">
        <f>IFERROR(Table8[[#This Row],[Window/Door/Ventilator Name
]],"")</f>
        <v>W32</v>
      </c>
      <c r="D217" s="139">
        <f>IFERROR(Table8[[#This Row],[No. of Openings ]],"")</f>
        <v>0</v>
      </c>
      <c r="E217" s="139">
        <f>IFERROR(Table8[[#This Row],[Glass area in opening (m2)]],"")</f>
        <v>1.71</v>
      </c>
      <c r="F217" s="36" t="str">
        <f>IFERROR(Table8[[#This Row],[H overhang]]/Table8[[#This Row],[V overhang]],"0")</f>
        <v>0</v>
      </c>
      <c r="G217" s="38" t="str">
        <f>IFERROR(Table8[[#This Row],[H right]]/Table8[[#This Row],[V right]],"0")</f>
        <v>0</v>
      </c>
      <c r="H217" s="38" t="str">
        <f>IFERROR((Table8[[#This Row],[H left]]/Table8[[#This Row],[V left]]),"0")</f>
        <v>0</v>
      </c>
      <c r="I217" s="253" t="str">
        <f>IFERROR(IF('General Details'!$I$2='Reference Tables 2'!$B$3,VLOOKUP('Equivalent SHGC'!$F217,'Reference Tables 2'!$D$6:$L$16,MATCH('Equivalent SHGC'!$B217,'Reference Tables 2'!$D$4:$L$4,0),TRUE),VLOOKUP($F217,'Reference Tables 2'!$D$22:$L$32,MATCH('Equivalent SHGC'!$B217,'Reference Tables 2'!$D$20:$L$20,0),TRUE)),"1")</f>
        <v>1</v>
      </c>
      <c r="J217" s="38" t="str">
        <f>IFERROR(IF('General Details'!$I$2='Reference Tables 2'!$B$3,VLOOKUP('Equivalent SHGC'!$G217,'Reference Tables 2'!$D$38:$L$48,MATCH('Equivalent SHGC'!$B217,'Reference Tables 2'!$D$36:$L$36,0),TRUE),VLOOKUP($G217,'Reference Tables 2'!$D$54:$L$64,MATCH('Equivalent SHGC'!$B217,'Reference Tables 2'!$D$52:$L$52,0),TRUE)),"1")</f>
        <v>1</v>
      </c>
      <c r="K217" s="38" t="str">
        <f>IFERROR(IF('General Details'!$I$2='Reference Tables 2'!$B$3,VLOOKUP('Equivalent SHGC'!$H217,'Reference Tables 2'!$D$70:$L$80,MATCH('Equivalent SHGC'!$B217,'Reference Tables 2'!$D$68:$L$68,0),TRUE),VLOOKUP($H217,'Reference Tables 2'!$D$86:$L$96,MATCH('Equivalent SHGC'!$B217,'Reference Tables 2'!$D$84:$L$84,0),TRUE)),"1")</f>
        <v>1</v>
      </c>
      <c r="L217" s="38">
        <f t="shared" ref="L217" si="9">1-((1-J217)+(1-K217))</f>
        <v>1</v>
      </c>
      <c r="M217" s="38">
        <f t="shared" si="8"/>
        <v>1</v>
      </c>
      <c r="N217" s="187">
        <f>'General Details'!$C$30*M217</f>
        <v>0.8</v>
      </c>
      <c r="P217" s="174">
        <f>IFERROR(Table8[[#This Row],[Total Glass area in opening (m2)]],"")</f>
        <v>0</v>
      </c>
      <c r="Q217" s="175">
        <f>IFERROR(IF('General Details'!$I$2='Reference Tables '!$D$4,VLOOKUP('Equivalent SHGC'!$B217,'Reference Tables '!$B$5:$D$12,3,FALSE),VLOOKUP('Equivalent SHGC'!$B217,'Reference Tables '!$B$5:$D$12,2,FALSE)),"")</f>
        <v>0.65900000000000003</v>
      </c>
    </row>
  </sheetData>
  <sheetProtection algorithmName="SHA-512" hashValue="yV9v+X4Q1qnr6iyExXhVeV0KoHezxwGDWbbAXgAx3Il5NBw25Bun80TzSHACf6JgM/UbTCY6ibWP5V+66cl/JQ==" saltValue="a+Qm1r3jhbqkU9g1XlirOA==" spinCount="100000" sheet="1" objects="1" scenarios="1"/>
  <mergeCells count="1">
    <mergeCell ref="B14:N14"/>
  </mergeCells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B1:L238"/>
  <sheetViews>
    <sheetView workbookViewId="0">
      <selection activeCell="D7" sqref="D7"/>
    </sheetView>
  </sheetViews>
  <sheetFormatPr defaultRowHeight="14.4" x14ac:dyDescent="0.3"/>
  <cols>
    <col min="1" max="1" width="2" customWidth="1"/>
    <col min="2" max="2" width="15.33203125" bestFit="1" customWidth="1"/>
    <col min="3" max="3" width="54.33203125" customWidth="1"/>
    <col min="4" max="4" width="8.6640625" bestFit="1" customWidth="1"/>
    <col min="5" max="5" width="12.88671875" customWidth="1"/>
    <col min="6" max="6" width="12.44140625" bestFit="1" customWidth="1"/>
    <col min="7" max="7" width="9.109375" style="14" bestFit="1" customWidth="1"/>
  </cols>
  <sheetData>
    <row r="1" spans="2:12" ht="15" thickBot="1" x14ac:dyDescent="0.35"/>
    <row r="2" spans="2:12" ht="18.600000000000001" thickBot="1" x14ac:dyDescent="0.4">
      <c r="B2" s="356" t="s">
        <v>37</v>
      </c>
      <c r="C2" s="357"/>
      <c r="D2" s="357"/>
      <c r="E2" s="357"/>
      <c r="F2" s="357"/>
      <c r="G2" s="358"/>
    </row>
    <row r="3" spans="2:12" ht="31.8" thickBot="1" x14ac:dyDescent="0.35">
      <c r="B3" s="164" t="s">
        <v>5</v>
      </c>
      <c r="C3" s="165" t="s">
        <v>38</v>
      </c>
      <c r="D3" s="165" t="s">
        <v>39</v>
      </c>
      <c r="E3" s="165" t="s">
        <v>40</v>
      </c>
      <c r="F3" s="19" t="s">
        <v>41</v>
      </c>
      <c r="G3" s="166" t="s">
        <v>42</v>
      </c>
    </row>
    <row r="4" spans="2:12" ht="15.6" x14ac:dyDescent="0.3">
      <c r="B4" s="153" t="s">
        <v>135</v>
      </c>
      <c r="C4" s="154" t="s">
        <v>158</v>
      </c>
      <c r="D4" s="136">
        <f>'Envelope Summary'!G5</f>
        <v>215.88</v>
      </c>
      <c r="E4" s="136">
        <f>'Envelope Summary'!H5</f>
        <v>5.23</v>
      </c>
      <c r="F4" s="169">
        <f>IFERROR(IF('General Details'!$I$2='Reference Tables '!$D$4,VLOOKUP(B4,'Reference Tables '!$B$5:$D$12,3,FALSE),VLOOKUP(B4,'Reference Tables '!$B$5:$D$12,2,FALSE)),"")</f>
        <v>0.65900000000000003</v>
      </c>
      <c r="G4" s="30">
        <f>IFERROR(D4*E4*F4,"")</f>
        <v>744.0455316</v>
      </c>
      <c r="L4" s="163"/>
    </row>
    <row r="5" spans="2:12" ht="16.2" thickBot="1" x14ac:dyDescent="0.35">
      <c r="B5" s="168" t="s">
        <v>135</v>
      </c>
      <c r="C5" s="159" t="s">
        <v>20</v>
      </c>
      <c r="D5" s="138">
        <f>'Envelope Summary'!G6</f>
        <v>743.83479999999986</v>
      </c>
      <c r="E5" s="138">
        <f>'Envelope Summary'!H6</f>
        <v>0.78</v>
      </c>
      <c r="F5" s="170">
        <f>IFERROR(IF('General Details'!$I$2='Reference Tables '!$D$4,VLOOKUP(B5,'Reference Tables '!$B$5:$D$12,3,FALSE),VLOOKUP(B5,'Reference Tables '!$B$5:$D$12,2,FALSE)),"")</f>
        <v>0.65900000000000003</v>
      </c>
      <c r="G5" s="29">
        <f t="shared" ref="G5:G19" si="0">IFERROR(D5*E5*F5,"")</f>
        <v>382.34596389599994</v>
      </c>
      <c r="L5" s="163"/>
    </row>
    <row r="6" spans="2:12" ht="15.6" x14ac:dyDescent="0.3">
      <c r="B6" s="153" t="s">
        <v>144</v>
      </c>
      <c r="C6" s="154" t="s">
        <v>159</v>
      </c>
      <c r="D6" s="136">
        <f>'Envelope Summary'!G8</f>
        <v>215.88</v>
      </c>
      <c r="E6" s="136">
        <f>'Envelope Summary'!H8</f>
        <v>5.23</v>
      </c>
      <c r="F6" s="169">
        <f>IFERROR(IF('General Details'!$I$2='Reference Tables '!$D$4,VLOOKUP(B6,'Reference Tables '!$B$5:$D$12,3,FALSE),VLOOKUP(B6,'Reference Tables '!$B$5:$D$12,2,FALSE)),"")</f>
        <v>0.96599999999999997</v>
      </c>
      <c r="G6" s="30">
        <f t="shared" si="0"/>
        <v>1090.6646184000001</v>
      </c>
      <c r="L6" s="163"/>
    </row>
    <row r="7" spans="2:12" ht="16.2" thickBot="1" x14ac:dyDescent="0.35">
      <c r="B7" s="168" t="s">
        <v>144</v>
      </c>
      <c r="C7" s="159" t="s">
        <v>21</v>
      </c>
      <c r="D7" s="138">
        <f>'Envelope Summary'!G9</f>
        <v>743.83479999999986</v>
      </c>
      <c r="E7" s="138">
        <f>'Envelope Summary'!H9</f>
        <v>0.78</v>
      </c>
      <c r="F7" s="170">
        <f>IFERROR(IF('General Details'!$I$2='Reference Tables '!$D$4,VLOOKUP(B7,'Reference Tables '!$B$5:$D$12,3,FALSE),VLOOKUP(B7,'Reference Tables '!$B$5:$D$12,2,FALSE)),"")</f>
        <v>0.96599999999999997</v>
      </c>
      <c r="G7" s="29">
        <f t="shared" si="0"/>
        <v>560.46464510399983</v>
      </c>
      <c r="L7" s="163"/>
    </row>
    <row r="8" spans="2:12" ht="15.6" x14ac:dyDescent="0.3">
      <c r="B8" s="153" t="s">
        <v>145</v>
      </c>
      <c r="C8" s="154" t="s">
        <v>160</v>
      </c>
      <c r="D8" s="136">
        <f>'Envelope Summary'!G11</f>
        <v>0</v>
      </c>
      <c r="E8" s="136">
        <f>'Envelope Summary'!H11</f>
        <v>5.23</v>
      </c>
      <c r="F8" s="169">
        <f>IFERROR(IF('General Details'!$I$2='Reference Tables '!$D$4,VLOOKUP(B8,'Reference Tables '!$B$5:$D$12,3,FALSE),VLOOKUP(B8,'Reference Tables '!$B$5:$D$12,2,FALSE)),"")</f>
        <v>1.155</v>
      </c>
      <c r="G8" s="30">
        <f t="shared" si="0"/>
        <v>0</v>
      </c>
      <c r="L8" s="163"/>
    </row>
    <row r="9" spans="2:12" ht="16.2" thickBot="1" x14ac:dyDescent="0.35">
      <c r="B9" s="168" t="s">
        <v>145</v>
      </c>
      <c r="C9" s="159" t="s">
        <v>21</v>
      </c>
      <c r="D9" s="138">
        <f>'Envelope Summary'!G12</f>
        <v>652.86</v>
      </c>
      <c r="E9" s="138">
        <f>'Envelope Summary'!H12</f>
        <v>0.78</v>
      </c>
      <c r="F9" s="170">
        <f>IFERROR(IF('General Details'!$I$2='Reference Tables '!$D$4,VLOOKUP(B9,'Reference Tables '!$B$5:$D$12,3,FALSE),VLOOKUP(B9,'Reference Tables '!$B$5:$D$12,2,FALSE)),"")</f>
        <v>1.155</v>
      </c>
      <c r="G9" s="29">
        <f t="shared" si="0"/>
        <v>588.16157400000009</v>
      </c>
      <c r="L9" s="163"/>
    </row>
    <row r="10" spans="2:12" ht="15.6" x14ac:dyDescent="0.3">
      <c r="B10" s="153" t="s">
        <v>146</v>
      </c>
      <c r="C10" s="154" t="s">
        <v>160</v>
      </c>
      <c r="D10" s="136">
        <f>'Envelope Summary'!G14</f>
        <v>0</v>
      </c>
      <c r="E10" s="136">
        <f>'Envelope Summary'!H14</f>
        <v>5.23</v>
      </c>
      <c r="F10" s="169">
        <f>IFERROR(IF('General Details'!$I$2='Reference Tables '!$D$4,VLOOKUP(B10,'Reference Tables '!$B$5:$D$12,3,FALSE),VLOOKUP(B10,'Reference Tables '!$B$5:$D$12,2,FALSE)),"")</f>
        <v>1.1559999999999999</v>
      </c>
      <c r="G10" s="30">
        <f t="shared" si="0"/>
        <v>0</v>
      </c>
      <c r="L10" s="163"/>
    </row>
    <row r="11" spans="2:12" ht="16.2" thickBot="1" x14ac:dyDescent="0.35">
      <c r="B11" s="168" t="s">
        <v>146</v>
      </c>
      <c r="C11" s="159" t="s">
        <v>21</v>
      </c>
      <c r="D11" s="138">
        <f>'Envelope Summary'!G15</f>
        <v>652.86</v>
      </c>
      <c r="E11" s="138">
        <f>'Envelope Summary'!H15</f>
        <v>0.78</v>
      </c>
      <c r="F11" s="170">
        <f>IFERROR(IF('General Details'!$I$2='Reference Tables '!$D$4,VLOOKUP(B11,'Reference Tables '!$B$5:$D$12,3,FALSE),VLOOKUP(B11,'Reference Tables '!$B$5:$D$12,2,FALSE)),"")</f>
        <v>1.1559999999999999</v>
      </c>
      <c r="G11" s="29">
        <f t="shared" si="0"/>
        <v>588.67080480000004</v>
      </c>
    </row>
    <row r="12" spans="2:12" ht="15.6" x14ac:dyDescent="0.3">
      <c r="B12" s="153" t="s">
        <v>194</v>
      </c>
      <c r="C12" s="154" t="s">
        <v>160</v>
      </c>
      <c r="D12" s="136">
        <f>'Envelope Summary'!G17</f>
        <v>0</v>
      </c>
      <c r="E12" s="136">
        <f>'Envelope Summary'!H17</f>
        <v>5.23</v>
      </c>
      <c r="F12" s="169">
        <f>IFERROR(IF('General Details'!$I$2='Reference Tables '!$D$4,VLOOKUP(B12,'Reference Tables '!$B$5:$D$12,3,FALSE),VLOOKUP(B12,'Reference Tables '!$B$5:$D$12,2,FALSE)),"")</f>
        <v>0.90600000000000003</v>
      </c>
      <c r="G12" s="30">
        <f t="shared" si="0"/>
        <v>0</v>
      </c>
    </row>
    <row r="13" spans="2:12" ht="16.2" thickBot="1" x14ac:dyDescent="0.35">
      <c r="B13" s="168" t="s">
        <v>194</v>
      </c>
      <c r="C13" s="159" t="s">
        <v>21</v>
      </c>
      <c r="D13" s="138">
        <f>'Envelope Summary'!G18</f>
        <v>0</v>
      </c>
      <c r="E13" s="138">
        <f>'Envelope Summary'!H18</f>
        <v>0.78</v>
      </c>
      <c r="F13" s="170">
        <f>IFERROR(IF('General Details'!$I$2='Reference Tables '!$D$4,VLOOKUP(B13,'Reference Tables '!$B$5:$D$12,3,FALSE),VLOOKUP(B13,'Reference Tables '!$B$5:$D$12,2,FALSE)),"")</f>
        <v>0.90600000000000003</v>
      </c>
      <c r="G13" s="29">
        <f t="shared" si="0"/>
        <v>0</v>
      </c>
    </row>
    <row r="14" spans="2:12" ht="15.6" x14ac:dyDescent="0.3">
      <c r="B14" s="153" t="s">
        <v>195</v>
      </c>
      <c r="C14" s="154" t="s">
        <v>160</v>
      </c>
      <c r="D14" s="136">
        <f>'Envelope Summary'!G20</f>
        <v>0</v>
      </c>
      <c r="E14" s="136">
        <f>'Envelope Summary'!H20</f>
        <v>5.23</v>
      </c>
      <c r="F14" s="169">
        <f>IFERROR(IF('General Details'!$I$2='Reference Tables '!$D$4,VLOOKUP(B14,'Reference Tables '!$B$5:$D$12,3,FALSE),VLOOKUP(B14,'Reference Tables '!$B$5:$D$12,2,FALSE)),"")</f>
        <v>0.90800000000000003</v>
      </c>
      <c r="G14" s="30">
        <f t="shared" si="0"/>
        <v>0</v>
      </c>
    </row>
    <row r="15" spans="2:12" ht="16.2" thickBot="1" x14ac:dyDescent="0.35">
      <c r="B15" s="168" t="s">
        <v>195</v>
      </c>
      <c r="C15" s="159" t="s">
        <v>21</v>
      </c>
      <c r="D15" s="138">
        <f>'Envelope Summary'!G21</f>
        <v>0</v>
      </c>
      <c r="E15" s="138">
        <f>'Envelope Summary'!H21</f>
        <v>0.78</v>
      </c>
      <c r="F15" s="170">
        <f>IFERROR(IF('General Details'!$I$2='Reference Tables '!$D$4,VLOOKUP(B15,'Reference Tables '!$B$5:$D$12,3,FALSE),VLOOKUP(B15,'Reference Tables '!$B$5:$D$12,2,FALSE)),"")</f>
        <v>0.90800000000000003</v>
      </c>
      <c r="G15" s="29">
        <f t="shared" si="0"/>
        <v>0</v>
      </c>
    </row>
    <row r="16" spans="2:12" ht="15.6" x14ac:dyDescent="0.3">
      <c r="B16" s="153" t="s">
        <v>196</v>
      </c>
      <c r="C16" s="154" t="s">
        <v>160</v>
      </c>
      <c r="D16" s="136">
        <f>'Envelope Summary'!G23</f>
        <v>0</v>
      </c>
      <c r="E16" s="136">
        <f>'Envelope Summary'!H23</f>
        <v>5.23</v>
      </c>
      <c r="F16" s="169">
        <f>IFERROR(IF('General Details'!$I$2='Reference Tables '!$D$4,VLOOKUP(B16,'Reference Tables '!$B$5:$D$12,3,FALSE),VLOOKUP(B16,'Reference Tables '!$B$5:$D$12,2,FALSE)),"")</f>
        <v>1.125</v>
      </c>
      <c r="G16" s="30">
        <f t="shared" si="0"/>
        <v>0</v>
      </c>
    </row>
    <row r="17" spans="2:7" ht="16.2" thickBot="1" x14ac:dyDescent="0.35">
      <c r="B17" s="168" t="s">
        <v>196</v>
      </c>
      <c r="C17" s="159" t="s">
        <v>21</v>
      </c>
      <c r="D17" s="138">
        <f>'Envelope Summary'!G24</f>
        <v>0</v>
      </c>
      <c r="E17" s="138">
        <f>'Envelope Summary'!H24</f>
        <v>0.78</v>
      </c>
      <c r="F17" s="170">
        <f>IFERROR(IF('General Details'!$I$2='Reference Tables '!$D$4,VLOOKUP(B17,'Reference Tables '!$B$5:$D$12,3,FALSE),VLOOKUP(B17,'Reference Tables '!$B$5:$D$12,2,FALSE)),"")</f>
        <v>1.125</v>
      </c>
      <c r="G17" s="29">
        <f t="shared" si="0"/>
        <v>0</v>
      </c>
    </row>
    <row r="18" spans="2:7" ht="15.6" x14ac:dyDescent="0.3">
      <c r="B18" s="153" t="s">
        <v>197</v>
      </c>
      <c r="C18" s="154" t="s">
        <v>160</v>
      </c>
      <c r="D18" s="136">
        <f>'Envelope Summary'!G26</f>
        <v>0</v>
      </c>
      <c r="E18" s="136">
        <f>'Envelope Summary'!H26</f>
        <v>5.23</v>
      </c>
      <c r="F18" s="169">
        <f>IFERROR(IF('General Details'!$I$2='Reference Tables '!$D$4,VLOOKUP(B18,'Reference Tables '!$B$5:$D$12,3,FALSE),VLOOKUP(B18,'Reference Tables '!$B$5:$D$12,2,FALSE)),"")</f>
        <v>1.1240000000000001</v>
      </c>
      <c r="G18" s="30">
        <f t="shared" si="0"/>
        <v>0</v>
      </c>
    </row>
    <row r="19" spans="2:7" ht="16.2" thickBot="1" x14ac:dyDescent="0.35">
      <c r="B19" s="168" t="s">
        <v>197</v>
      </c>
      <c r="C19" s="159" t="s">
        <v>21</v>
      </c>
      <c r="D19" s="138">
        <f>'Envelope Summary'!G27</f>
        <v>0</v>
      </c>
      <c r="E19" s="138">
        <f>'Envelope Summary'!H27</f>
        <v>0.78</v>
      </c>
      <c r="F19" s="170">
        <f>IFERROR(IF('General Details'!$I$2='Reference Tables '!$D$4,VLOOKUP(B19,'Reference Tables '!$B$5:$D$12,3,FALSE),VLOOKUP(B19,'Reference Tables '!$B$5:$D$12,2,FALSE)),"")</f>
        <v>1.1240000000000001</v>
      </c>
      <c r="G19" s="29">
        <f t="shared" si="0"/>
        <v>0</v>
      </c>
    </row>
    <row r="20" spans="2:7" ht="16.2" thickBot="1" x14ac:dyDescent="0.35">
      <c r="B20" s="162" t="s">
        <v>43</v>
      </c>
      <c r="C20" s="90"/>
      <c r="D20" s="90"/>
      <c r="E20" s="90"/>
      <c r="F20" s="90"/>
      <c r="G20" s="167">
        <f>SUM(G4:G19)</f>
        <v>3954.3531378000002</v>
      </c>
    </row>
    <row r="21" spans="2:7" ht="15" thickBot="1" x14ac:dyDescent="0.35"/>
    <row r="22" spans="2:7" ht="18.600000000000001" thickBot="1" x14ac:dyDescent="0.4">
      <c r="B22" s="356" t="s">
        <v>44</v>
      </c>
      <c r="C22" s="357"/>
      <c r="D22" s="357"/>
      <c r="E22" s="357"/>
      <c r="F22" s="357"/>
      <c r="G22" s="358"/>
    </row>
    <row r="23" spans="2:7" ht="31.8" thickBot="1" x14ac:dyDescent="0.35">
      <c r="B23" s="140" t="s">
        <v>5</v>
      </c>
      <c r="C23" s="141" t="s">
        <v>38</v>
      </c>
      <c r="D23" s="141" t="s">
        <v>39</v>
      </c>
      <c r="E23" s="141" t="s">
        <v>40</v>
      </c>
      <c r="F23" s="142" t="s">
        <v>41</v>
      </c>
      <c r="G23" s="143" t="s">
        <v>42</v>
      </c>
    </row>
    <row r="24" spans="2:7" ht="15.6" x14ac:dyDescent="0.3">
      <c r="B24" s="153" t="s">
        <v>135</v>
      </c>
      <c r="C24" s="154" t="s">
        <v>19</v>
      </c>
      <c r="D24" s="136">
        <f>'Envelope Summary'!G4</f>
        <v>126.56000000000002</v>
      </c>
      <c r="E24" s="136">
        <f>'Envelope Summary'!H4</f>
        <v>5.8</v>
      </c>
      <c r="F24" s="136">
        <f>IFERROR(IF('General Details'!$I$2='Reference Tables '!$D$4,VLOOKUP(B24,'Reference Tables '!$B$5:$D$12,3,FALSE),VLOOKUP(B24,'Reference Tables '!$B$5:$D$12,2,FALSE)),"")</f>
        <v>0.65900000000000003</v>
      </c>
      <c r="G24" s="147">
        <f>IFERROR(D24*E24*F24,"")</f>
        <v>483.73763200000008</v>
      </c>
    </row>
    <row r="25" spans="2:7" ht="15.6" x14ac:dyDescent="0.3">
      <c r="B25" s="155" t="s">
        <v>144</v>
      </c>
      <c r="C25" s="156" t="s">
        <v>19</v>
      </c>
      <c r="D25" s="137">
        <f>'Envelope Summary'!G7</f>
        <v>126.56000000000002</v>
      </c>
      <c r="E25" s="137">
        <f>'Envelope Summary'!H7</f>
        <v>5.8</v>
      </c>
      <c r="F25" s="137">
        <f>IFERROR(IF('General Details'!$I$2='Reference Tables '!$D$4,VLOOKUP(B25,'Reference Tables '!$B$5:$D$12,3,FALSE),VLOOKUP(B25,'Reference Tables '!$B$5:$D$12,2,FALSE)),"")</f>
        <v>0.96599999999999997</v>
      </c>
      <c r="G25" s="171">
        <f t="shared" ref="G25:G31" si="1">IFERROR(D25*E25*F25,"")</f>
        <v>709.09036800000013</v>
      </c>
    </row>
    <row r="26" spans="2:7" ht="15.6" x14ac:dyDescent="0.3">
      <c r="B26" s="155" t="s">
        <v>145</v>
      </c>
      <c r="C26" s="156" t="s">
        <v>19</v>
      </c>
      <c r="D26" s="137">
        <f>'Envelope Summary'!G10</f>
        <v>0</v>
      </c>
      <c r="E26" s="137">
        <f>'Envelope Summary'!H10</f>
        <v>5.8</v>
      </c>
      <c r="F26" s="137">
        <f>IFERROR(IF('General Details'!$I$2='Reference Tables '!$D$4,VLOOKUP(B26,'Reference Tables '!$B$5:$D$12,3,FALSE),VLOOKUP(B26,'Reference Tables '!$B$5:$D$12,2,FALSE)),"")</f>
        <v>1.155</v>
      </c>
      <c r="G26" s="171">
        <f t="shared" si="1"/>
        <v>0</v>
      </c>
    </row>
    <row r="27" spans="2:7" ht="15.6" x14ac:dyDescent="0.3">
      <c r="B27" s="155" t="s">
        <v>146</v>
      </c>
      <c r="C27" s="156" t="s">
        <v>19</v>
      </c>
      <c r="D27" s="137">
        <f>'Envelope Summary'!G13</f>
        <v>0</v>
      </c>
      <c r="E27" s="137">
        <f>'Envelope Summary'!H13</f>
        <v>5.8</v>
      </c>
      <c r="F27" s="137">
        <f>IFERROR(IF('General Details'!$I$2='Reference Tables '!$D$4,VLOOKUP(B27,'Reference Tables '!$B$5:$D$12,3,FALSE),VLOOKUP(B27,'Reference Tables '!$B$5:$D$12,2,FALSE)),"")</f>
        <v>1.1559999999999999</v>
      </c>
      <c r="G27" s="171">
        <f t="shared" si="1"/>
        <v>0</v>
      </c>
    </row>
    <row r="28" spans="2:7" ht="15.6" x14ac:dyDescent="0.3">
      <c r="B28" s="155" t="s">
        <v>194</v>
      </c>
      <c r="C28" s="156" t="s">
        <v>19</v>
      </c>
      <c r="D28" s="137">
        <f>'Envelope Summary'!G16</f>
        <v>0</v>
      </c>
      <c r="E28" s="137">
        <f>'Envelope Summary'!H16</f>
        <v>5.8</v>
      </c>
      <c r="F28" s="137">
        <f>IFERROR(IF('General Details'!$I$2='Reference Tables '!$D$4,VLOOKUP(B28,'Reference Tables '!$B$5:$D$12,3,FALSE),VLOOKUP(B28,'Reference Tables '!$B$5:$D$12,2,FALSE)),"")</f>
        <v>0.90600000000000003</v>
      </c>
      <c r="G28" s="171">
        <f t="shared" si="1"/>
        <v>0</v>
      </c>
    </row>
    <row r="29" spans="2:7" ht="15.6" x14ac:dyDescent="0.3">
      <c r="B29" s="155" t="s">
        <v>195</v>
      </c>
      <c r="C29" s="156" t="s">
        <v>19</v>
      </c>
      <c r="D29" s="137">
        <f>'Envelope Summary'!G19</f>
        <v>0</v>
      </c>
      <c r="E29" s="137">
        <f>'Envelope Summary'!H19</f>
        <v>5.8</v>
      </c>
      <c r="F29" s="137">
        <f>IFERROR(IF('General Details'!$I$2='Reference Tables '!$D$4,VLOOKUP(B29,'Reference Tables '!$B$5:$D$12,3,FALSE),VLOOKUP(B29,'Reference Tables '!$B$5:$D$12,2,FALSE)),"")</f>
        <v>0.90800000000000003</v>
      </c>
      <c r="G29" s="171">
        <f t="shared" si="1"/>
        <v>0</v>
      </c>
    </row>
    <row r="30" spans="2:7" ht="15.6" x14ac:dyDescent="0.3">
      <c r="B30" s="155" t="s">
        <v>196</v>
      </c>
      <c r="C30" s="156" t="s">
        <v>19</v>
      </c>
      <c r="D30" s="137">
        <f>'Envelope Summary'!G22</f>
        <v>0</v>
      </c>
      <c r="E30" s="137">
        <f>'Envelope Summary'!H22</f>
        <v>5.8</v>
      </c>
      <c r="F30" s="137">
        <f>IFERROR(IF('General Details'!$I$2='Reference Tables '!$D$4,VLOOKUP(B30,'Reference Tables '!$B$5:$D$12,3,FALSE),VLOOKUP(B30,'Reference Tables '!$B$5:$D$12,2,FALSE)),"")</f>
        <v>1.125</v>
      </c>
      <c r="G30" s="171">
        <f t="shared" si="1"/>
        <v>0</v>
      </c>
    </row>
    <row r="31" spans="2:7" ht="16.2" thickBot="1" x14ac:dyDescent="0.35">
      <c r="B31" s="168" t="s">
        <v>197</v>
      </c>
      <c r="C31" s="159" t="s">
        <v>19</v>
      </c>
      <c r="D31" s="138">
        <f>'Envelope Summary'!G25</f>
        <v>0</v>
      </c>
      <c r="E31" s="138">
        <f>'Envelope Summary'!H25</f>
        <v>5.8</v>
      </c>
      <c r="F31" s="138">
        <f>IFERROR(IF('General Details'!$I$2='Reference Tables '!$D$4,VLOOKUP(B31,'Reference Tables '!$B$5:$D$12,3,FALSE),VLOOKUP(B31,'Reference Tables '!$B$5:$D$12,2,FALSE)),"")</f>
        <v>1.1240000000000001</v>
      </c>
      <c r="G31" s="172">
        <f t="shared" si="1"/>
        <v>0</v>
      </c>
    </row>
    <row r="32" spans="2:7" ht="16.2" thickBot="1" x14ac:dyDescent="0.35">
      <c r="B32" s="144" t="s">
        <v>45</v>
      </c>
      <c r="C32" s="145"/>
      <c r="D32" s="145"/>
      <c r="E32" s="145"/>
      <c r="F32" s="145"/>
      <c r="G32" s="146">
        <f>SUM(G24:G31)</f>
        <v>1192.8280000000002</v>
      </c>
    </row>
    <row r="33" spans="2:7" ht="15" thickBot="1" x14ac:dyDescent="0.35"/>
    <row r="34" spans="2:7" ht="18.600000000000001" thickBot="1" x14ac:dyDescent="0.4">
      <c r="B34" s="356" t="s">
        <v>48</v>
      </c>
      <c r="C34" s="357"/>
      <c r="D34" s="357"/>
      <c r="E34" s="357"/>
      <c r="F34" s="357"/>
      <c r="G34" s="357"/>
    </row>
    <row r="35" spans="2:7" ht="31.8" thickBot="1" x14ac:dyDescent="0.35">
      <c r="B35" s="140" t="s">
        <v>5</v>
      </c>
      <c r="C35" s="141" t="s">
        <v>38</v>
      </c>
      <c r="D35" s="141" t="s">
        <v>39</v>
      </c>
      <c r="E35" s="141" t="s">
        <v>46</v>
      </c>
      <c r="F35" s="142" t="s">
        <v>41</v>
      </c>
      <c r="G35" s="143" t="s">
        <v>42</v>
      </c>
    </row>
    <row r="36" spans="2:7" x14ac:dyDescent="0.3">
      <c r="B36" s="152" t="str">
        <f>'Equivalent SHGC'!B16</f>
        <v>North</v>
      </c>
      <c r="C36" s="188" t="str">
        <f>'Equivalent SHGC'!C16</f>
        <v>W1</v>
      </c>
      <c r="D36" s="148">
        <f>IF(C36&lt;&gt;"",IF(C36='Equivalent SHGC'!C16,'Envelope Details'!R16,""),"")</f>
        <v>35.616</v>
      </c>
      <c r="E36" s="149">
        <f>'Equivalent SHGC'!N16</f>
        <v>0.52338000000000007</v>
      </c>
      <c r="F36" s="149">
        <f>'Equivalent SHGC'!Q16</f>
        <v>0.65900000000000003</v>
      </c>
      <c r="G36" s="173">
        <f>IFERROR(D36*E36*F36,"")</f>
        <v>12.28422267072</v>
      </c>
    </row>
    <row r="37" spans="2:7" x14ac:dyDescent="0.3">
      <c r="B37" s="152" t="str">
        <f>'Equivalent SHGC'!B17</f>
        <v>North</v>
      </c>
      <c r="C37" s="188" t="str">
        <f>'Equivalent SHGC'!C17</f>
        <v>W2</v>
      </c>
      <c r="D37" s="148">
        <f>IF(C37&lt;&gt;"",IF(C37='Equivalent SHGC'!C17,'Envelope Details'!R17,""),"")</f>
        <v>9.6320000000000014</v>
      </c>
      <c r="E37" s="149">
        <f>'Equivalent SHGC'!N17</f>
        <v>0.45035520000000001</v>
      </c>
      <c r="F37" s="149">
        <f>'Equivalent SHGC'!Q17</f>
        <v>0.65900000000000003</v>
      </c>
      <c r="G37" s="173">
        <f t="shared" ref="G37:G48" si="2">IFERROR(D37*E37*F37,"")</f>
        <v>2.8586242277376006</v>
      </c>
    </row>
    <row r="38" spans="2:7" x14ac:dyDescent="0.3">
      <c r="B38" s="152" t="str">
        <f>'Equivalent SHGC'!B18</f>
        <v>North</v>
      </c>
      <c r="C38" s="188" t="str">
        <f>'Equivalent SHGC'!C18</f>
        <v>W2</v>
      </c>
      <c r="D38" s="148">
        <f>IF(C38&lt;&gt;"",IF(C38='Equivalent SHGC'!C18,'Envelope Details'!R18,""),"")</f>
        <v>9.6320000000000014</v>
      </c>
      <c r="E38" s="149">
        <f>'Equivalent SHGC'!N18</f>
        <v>0.45035520000000001</v>
      </c>
      <c r="F38" s="149">
        <f>'Equivalent SHGC'!Q18</f>
        <v>0.65900000000000003</v>
      </c>
      <c r="G38" s="173">
        <f t="shared" si="2"/>
        <v>2.8586242277376006</v>
      </c>
    </row>
    <row r="39" spans="2:7" x14ac:dyDescent="0.3">
      <c r="B39" s="152" t="str">
        <f>'Equivalent SHGC'!B19</f>
        <v>North</v>
      </c>
      <c r="C39" s="188" t="str">
        <f>'Equivalent SHGC'!C19</f>
        <v>W3</v>
      </c>
      <c r="D39" s="148">
        <f>IF(C39&lt;&gt;"",IF(C39='Equivalent SHGC'!C19,'Envelope Details'!R19,""),"")</f>
        <v>35.840000000000003</v>
      </c>
      <c r="E39" s="149">
        <f>'Equivalent SHGC'!N19</f>
        <v>0.52711680000000005</v>
      </c>
      <c r="F39" s="149">
        <f>'Equivalent SHGC'!Q19</f>
        <v>0.65900000000000003</v>
      </c>
      <c r="G39" s="173">
        <f t="shared" si="2"/>
        <v>12.449739767808001</v>
      </c>
    </row>
    <row r="40" spans="2:7" x14ac:dyDescent="0.3">
      <c r="B40" s="152" t="str">
        <f>'Equivalent SHGC'!B20</f>
        <v>North</v>
      </c>
      <c r="C40" s="188" t="str">
        <f>'Equivalent SHGC'!C20</f>
        <v>W3</v>
      </c>
      <c r="D40" s="148">
        <f>IF(C40&lt;&gt;"",IF(C40='Equivalent SHGC'!C20,'Envelope Details'!R20,""),"")</f>
        <v>35.840000000000003</v>
      </c>
      <c r="E40" s="149">
        <f>'Equivalent SHGC'!N20</f>
        <v>0.52711680000000005</v>
      </c>
      <c r="F40" s="149">
        <f>'Equivalent SHGC'!Q20</f>
        <v>0.65900000000000003</v>
      </c>
      <c r="G40" s="173">
        <f t="shared" si="2"/>
        <v>12.449739767808001</v>
      </c>
    </row>
    <row r="41" spans="2:7" x14ac:dyDescent="0.3">
      <c r="B41" s="152" t="str">
        <f>'Equivalent SHGC'!B21</f>
        <v>North</v>
      </c>
      <c r="C41" s="188" t="str">
        <f>'Equivalent SHGC'!C21</f>
        <v>D</v>
      </c>
      <c r="D41" s="148">
        <f>IF(C41&lt;&gt;"",IF(C41='Equivalent SHGC'!C21,'Envelope Details'!R21,""),"")</f>
        <v>0</v>
      </c>
      <c r="E41" s="149">
        <f>'Equivalent SHGC'!N21</f>
        <v>0.8</v>
      </c>
      <c r="F41" s="149">
        <f>'Equivalent SHGC'!Q21</f>
        <v>0.65900000000000003</v>
      </c>
      <c r="G41" s="173">
        <f t="shared" si="2"/>
        <v>0</v>
      </c>
    </row>
    <row r="42" spans="2:7" x14ac:dyDescent="0.3">
      <c r="B42" s="152" t="str">
        <f>'Equivalent SHGC'!B22</f>
        <v>South</v>
      </c>
      <c r="C42" s="188" t="str">
        <f>'Equivalent SHGC'!C22</f>
        <v>W1</v>
      </c>
      <c r="D42" s="148">
        <f>IF(C42&lt;&gt;"",IF(C42='Equivalent SHGC'!C22,'Envelope Details'!R22,""),"")</f>
        <v>35.616</v>
      </c>
      <c r="E42" s="149">
        <f>'Equivalent SHGC'!N22</f>
        <v>0.41954880000000006</v>
      </c>
      <c r="F42" s="149">
        <f>'Equivalent SHGC'!Q22</f>
        <v>0.96599999999999997</v>
      </c>
      <c r="G42" s="173">
        <f t="shared" si="2"/>
        <v>14.434599958732802</v>
      </c>
    </row>
    <row r="43" spans="2:7" x14ac:dyDescent="0.3">
      <c r="B43" s="152" t="str">
        <f>'Equivalent SHGC'!B23</f>
        <v>South</v>
      </c>
      <c r="C43" s="188" t="str">
        <f>'Equivalent SHGC'!C23</f>
        <v>W2</v>
      </c>
      <c r="D43" s="148">
        <f>IF(C43&lt;&gt;"",IF(C43='Equivalent SHGC'!C23,'Envelope Details'!R23,""),"")</f>
        <v>9.6320000000000014</v>
      </c>
      <c r="E43" s="149">
        <f>'Equivalent SHGC'!N23</f>
        <v>0.36270080000000005</v>
      </c>
      <c r="F43" s="149">
        <f>'Equivalent SHGC'!Q23</f>
        <v>0.96599999999999997</v>
      </c>
      <c r="G43" s="173">
        <f t="shared" si="2"/>
        <v>3.374753946009601</v>
      </c>
    </row>
    <row r="44" spans="2:7" x14ac:dyDescent="0.3">
      <c r="B44" s="152" t="str">
        <f>'Equivalent SHGC'!B24</f>
        <v>South</v>
      </c>
      <c r="C44" s="188" t="str">
        <f>'Equivalent SHGC'!C24</f>
        <v>W2</v>
      </c>
      <c r="D44" s="148">
        <f>IF(C44&lt;&gt;"",IF(C44='Equivalent SHGC'!C24,'Envelope Details'!R24,""),"")</f>
        <v>9.6320000000000014</v>
      </c>
      <c r="E44" s="149">
        <f>'Equivalent SHGC'!N24</f>
        <v>0.36270080000000005</v>
      </c>
      <c r="F44" s="149">
        <f>'Equivalent SHGC'!Q24</f>
        <v>0.96599999999999997</v>
      </c>
      <c r="G44" s="173">
        <f t="shared" si="2"/>
        <v>3.374753946009601</v>
      </c>
    </row>
    <row r="45" spans="2:7" x14ac:dyDescent="0.3">
      <c r="B45" s="152" t="str">
        <f>'Equivalent SHGC'!B25</f>
        <v>South</v>
      </c>
      <c r="C45" s="188" t="str">
        <f>'Equivalent SHGC'!C25</f>
        <v>W3</v>
      </c>
      <c r="D45" s="148">
        <f>IF(C45&lt;&gt;"",IF(C45='Equivalent SHGC'!C25,'Envelope Details'!R25,""),"")</f>
        <v>35.840000000000003</v>
      </c>
      <c r="E45" s="149">
        <f>'Equivalent SHGC'!N25</f>
        <v>0.48568319999999998</v>
      </c>
      <c r="F45" s="149">
        <f>'Equivalent SHGC'!Q25</f>
        <v>0.96599999999999997</v>
      </c>
      <c r="G45" s="173">
        <f t="shared" si="2"/>
        <v>16.815051767808001</v>
      </c>
    </row>
    <row r="46" spans="2:7" x14ac:dyDescent="0.3">
      <c r="B46" s="152" t="str">
        <f>'Equivalent SHGC'!B26</f>
        <v>South</v>
      </c>
      <c r="C46" s="188" t="str">
        <f>'Equivalent SHGC'!C26</f>
        <v>W3</v>
      </c>
      <c r="D46" s="148">
        <f>IF(C46&lt;&gt;"",IF(C46='Equivalent SHGC'!C26,'Envelope Details'!R26,""),"")</f>
        <v>35.840000000000003</v>
      </c>
      <c r="E46" s="149">
        <f>'Equivalent SHGC'!N26</f>
        <v>0.48568319999999998</v>
      </c>
      <c r="F46" s="149">
        <f>'Equivalent SHGC'!Q26</f>
        <v>0.96599999999999997</v>
      </c>
      <c r="G46" s="173">
        <f t="shared" si="2"/>
        <v>16.815051767808001</v>
      </c>
    </row>
    <row r="47" spans="2:7" x14ac:dyDescent="0.3">
      <c r="B47" s="152" t="str">
        <f>'Equivalent SHGC'!B27</f>
        <v>South</v>
      </c>
      <c r="C47" s="188" t="str">
        <f>'Equivalent SHGC'!C27</f>
        <v>D</v>
      </c>
      <c r="D47" s="148">
        <f>IF(C47&lt;&gt;"",IF(C47='Equivalent SHGC'!C27,'Envelope Details'!R27,""),"")</f>
        <v>0</v>
      </c>
      <c r="E47" s="149">
        <f>'Equivalent SHGC'!N27</f>
        <v>0.8</v>
      </c>
      <c r="F47" s="149">
        <f>'Equivalent SHGC'!Q27</f>
        <v>0.96599999999999997</v>
      </c>
      <c r="G47" s="173">
        <f t="shared" si="2"/>
        <v>0</v>
      </c>
    </row>
    <row r="48" spans="2:7" x14ac:dyDescent="0.3">
      <c r="B48" s="152">
        <f>'Equivalent SHGC'!B28</f>
        <v>0</v>
      </c>
      <c r="C48" s="188">
        <f>'Equivalent SHGC'!C28</f>
        <v>0</v>
      </c>
      <c r="D48" s="148" t="str">
        <f>IF(C48&lt;&gt;"",IF(C48='Equivalent SHGC'!C28,'Envelope Details'!R28,""),"")</f>
        <v/>
      </c>
      <c r="E48" s="149">
        <f>'Equivalent SHGC'!N28</f>
        <v>0.8</v>
      </c>
      <c r="F48" s="149" t="str">
        <f>'Equivalent SHGC'!Q28</f>
        <v/>
      </c>
      <c r="G48" s="173" t="str">
        <f t="shared" si="2"/>
        <v/>
      </c>
    </row>
    <row r="49" spans="2:7" x14ac:dyDescent="0.3">
      <c r="B49" s="152">
        <f>'Equivalent SHGC'!B29</f>
        <v>0</v>
      </c>
      <c r="C49" s="188">
        <f>'Equivalent SHGC'!C29</f>
        <v>0</v>
      </c>
      <c r="D49" s="148" t="str">
        <f>IF(C49&lt;&gt;"",IF(C49='Equivalent SHGC'!C29,'Envelope Details'!R29,""),"")</f>
        <v/>
      </c>
      <c r="E49" s="149">
        <f>'Equivalent SHGC'!N29</f>
        <v>0.8</v>
      </c>
      <c r="F49" s="149" t="str">
        <f>'Equivalent SHGC'!Q29</f>
        <v/>
      </c>
      <c r="G49" s="173" t="str">
        <f t="shared" ref="G49:G112" si="3">IFERROR(D49*E49*F49,"")</f>
        <v/>
      </c>
    </row>
    <row r="50" spans="2:7" x14ac:dyDescent="0.3">
      <c r="B50" s="152">
        <f>'Equivalent SHGC'!B30</f>
        <v>0</v>
      </c>
      <c r="C50" s="188">
        <f>'Equivalent SHGC'!C30</f>
        <v>0</v>
      </c>
      <c r="D50" s="148" t="str">
        <f>IF(C50&lt;&gt;"",IF(C50='Equivalent SHGC'!C30,'Envelope Details'!R30,""),"")</f>
        <v/>
      </c>
      <c r="E50" s="149">
        <f>'Equivalent SHGC'!N30</f>
        <v>0.8</v>
      </c>
      <c r="F50" s="149" t="str">
        <f>'Equivalent SHGC'!Q30</f>
        <v/>
      </c>
      <c r="G50" s="173" t="str">
        <f t="shared" si="3"/>
        <v/>
      </c>
    </row>
    <row r="51" spans="2:7" x14ac:dyDescent="0.3">
      <c r="B51" s="152">
        <f>'Equivalent SHGC'!B31</f>
        <v>0</v>
      </c>
      <c r="C51" s="188">
        <f>'Equivalent SHGC'!C31</f>
        <v>0</v>
      </c>
      <c r="D51" s="148" t="str">
        <f>IF(C51&lt;&gt;"",IF(C51='Equivalent SHGC'!C31,'Envelope Details'!R31,""),"")</f>
        <v/>
      </c>
      <c r="E51" s="149">
        <f>'Equivalent SHGC'!N31</f>
        <v>0.8</v>
      </c>
      <c r="F51" s="149" t="str">
        <f>'Equivalent SHGC'!Q31</f>
        <v/>
      </c>
      <c r="G51" s="173" t="str">
        <f t="shared" si="3"/>
        <v/>
      </c>
    </row>
    <row r="52" spans="2:7" x14ac:dyDescent="0.3">
      <c r="B52" s="152">
        <f>'Equivalent SHGC'!B32</f>
        <v>0</v>
      </c>
      <c r="C52" s="188">
        <f>'Equivalent SHGC'!C32</f>
        <v>0</v>
      </c>
      <c r="D52" s="148" t="str">
        <f>IF(C52&lt;&gt;"",IF(C52='Equivalent SHGC'!C32,'Envelope Details'!R32,""),"")</f>
        <v/>
      </c>
      <c r="E52" s="149">
        <f>'Equivalent SHGC'!N32</f>
        <v>0.8</v>
      </c>
      <c r="F52" s="149" t="str">
        <f>'Equivalent SHGC'!Q32</f>
        <v/>
      </c>
      <c r="G52" s="173" t="str">
        <f t="shared" si="3"/>
        <v/>
      </c>
    </row>
    <row r="53" spans="2:7" x14ac:dyDescent="0.3">
      <c r="B53" s="152">
        <f>'Equivalent SHGC'!B33</f>
        <v>0</v>
      </c>
      <c r="C53" s="188">
        <f>'Equivalent SHGC'!C33</f>
        <v>0</v>
      </c>
      <c r="D53" s="148" t="str">
        <f>IF(C53&lt;&gt;"",IF(C53='Equivalent SHGC'!C33,'Envelope Details'!R33,""),"")</f>
        <v/>
      </c>
      <c r="E53" s="149">
        <f>'Equivalent SHGC'!N33</f>
        <v>0.8</v>
      </c>
      <c r="F53" s="149" t="str">
        <f>'Equivalent SHGC'!Q33</f>
        <v/>
      </c>
      <c r="G53" s="173" t="str">
        <f t="shared" si="3"/>
        <v/>
      </c>
    </row>
    <row r="54" spans="2:7" x14ac:dyDescent="0.3">
      <c r="B54" s="152">
        <f>'Equivalent SHGC'!B34</f>
        <v>0</v>
      </c>
      <c r="C54" s="188">
        <f>'Equivalent SHGC'!C34</f>
        <v>0</v>
      </c>
      <c r="D54" s="148" t="str">
        <f>IF(C54&lt;&gt;"",IF(C54='Equivalent SHGC'!C34,'Envelope Details'!R34,""),"")</f>
        <v/>
      </c>
      <c r="E54" s="149">
        <f>'Equivalent SHGC'!N34</f>
        <v>0.8</v>
      </c>
      <c r="F54" s="149" t="str">
        <f>'Equivalent SHGC'!Q34</f>
        <v/>
      </c>
      <c r="G54" s="173" t="str">
        <f t="shared" si="3"/>
        <v/>
      </c>
    </row>
    <row r="55" spans="2:7" x14ac:dyDescent="0.3">
      <c r="B55" s="152">
        <f>'Equivalent SHGC'!B35</f>
        <v>0</v>
      </c>
      <c r="C55" s="188">
        <f>'Equivalent SHGC'!C35</f>
        <v>0</v>
      </c>
      <c r="D55" s="148" t="str">
        <f>IF(C55&lt;&gt;"",IF(C55='Equivalent SHGC'!C35,'Envelope Details'!R35,""),"")</f>
        <v/>
      </c>
      <c r="E55" s="149">
        <f>'Equivalent SHGC'!N35</f>
        <v>0.8</v>
      </c>
      <c r="F55" s="149" t="str">
        <f>'Equivalent SHGC'!Q35</f>
        <v/>
      </c>
      <c r="G55" s="173" t="str">
        <f t="shared" si="3"/>
        <v/>
      </c>
    </row>
    <row r="56" spans="2:7" x14ac:dyDescent="0.3">
      <c r="B56" s="152">
        <f>'Equivalent SHGC'!B36</f>
        <v>0</v>
      </c>
      <c r="C56" s="188">
        <f>'Equivalent SHGC'!C36</f>
        <v>0</v>
      </c>
      <c r="D56" s="148" t="str">
        <f>IF(C56&lt;&gt;"",IF(C56='Equivalent SHGC'!C36,'Envelope Details'!R36,""),"")</f>
        <v/>
      </c>
      <c r="E56" s="149">
        <f>'Equivalent SHGC'!N36</f>
        <v>0.8</v>
      </c>
      <c r="F56" s="149" t="str">
        <f>'Equivalent SHGC'!Q36</f>
        <v/>
      </c>
      <c r="G56" s="173" t="str">
        <f t="shared" si="3"/>
        <v/>
      </c>
    </row>
    <row r="57" spans="2:7" x14ac:dyDescent="0.3">
      <c r="B57" s="152">
        <f>'Equivalent SHGC'!B37</f>
        <v>0</v>
      </c>
      <c r="C57" s="188">
        <f>'Equivalent SHGC'!C37</f>
        <v>0</v>
      </c>
      <c r="D57" s="148" t="str">
        <f>IF(C57&lt;&gt;"",IF(C57='Equivalent SHGC'!C37,'Envelope Details'!R37,""),"")</f>
        <v/>
      </c>
      <c r="E57" s="149">
        <f>'Equivalent SHGC'!N37</f>
        <v>0.8</v>
      </c>
      <c r="F57" s="149" t="str">
        <f>'Equivalent SHGC'!Q37</f>
        <v/>
      </c>
      <c r="G57" s="173" t="str">
        <f t="shared" si="3"/>
        <v/>
      </c>
    </row>
    <row r="58" spans="2:7" x14ac:dyDescent="0.3">
      <c r="B58" s="152">
        <f>'Equivalent SHGC'!B38</f>
        <v>0</v>
      </c>
      <c r="C58" s="188">
        <f>'Equivalent SHGC'!C38</f>
        <v>0</v>
      </c>
      <c r="D58" s="148" t="str">
        <f>IF(C58&lt;&gt;"",IF(C58='Equivalent SHGC'!C38,'Envelope Details'!R38,""),"")</f>
        <v/>
      </c>
      <c r="E58" s="149">
        <f>'Equivalent SHGC'!N38</f>
        <v>0.8</v>
      </c>
      <c r="F58" s="149" t="str">
        <f>'Equivalent SHGC'!Q38</f>
        <v/>
      </c>
      <c r="G58" s="173" t="str">
        <f t="shared" si="3"/>
        <v/>
      </c>
    </row>
    <row r="59" spans="2:7" x14ac:dyDescent="0.3">
      <c r="B59" s="152">
        <f>'Equivalent SHGC'!B39</f>
        <v>0</v>
      </c>
      <c r="C59" s="188">
        <f>'Equivalent SHGC'!C39</f>
        <v>0</v>
      </c>
      <c r="D59" s="148" t="str">
        <f>IF(C59&lt;&gt;"",IF(C59='Equivalent SHGC'!C39,'Envelope Details'!R39,""),"")</f>
        <v/>
      </c>
      <c r="E59" s="149">
        <f>'Equivalent SHGC'!N39</f>
        <v>0.8</v>
      </c>
      <c r="F59" s="149" t="str">
        <f>'Equivalent SHGC'!Q39</f>
        <v/>
      </c>
      <c r="G59" s="173" t="str">
        <f t="shared" si="3"/>
        <v/>
      </c>
    </row>
    <row r="60" spans="2:7" x14ac:dyDescent="0.3">
      <c r="B60" s="152">
        <f>'Equivalent SHGC'!B40</f>
        <v>0</v>
      </c>
      <c r="C60" s="188">
        <f>'Equivalent SHGC'!C40</f>
        <v>0</v>
      </c>
      <c r="D60" s="148" t="str">
        <f>IF(C60&lt;&gt;"",IF(C60='Equivalent SHGC'!C40,'Envelope Details'!R40,""),"")</f>
        <v/>
      </c>
      <c r="E60" s="149">
        <f>'Equivalent SHGC'!N40</f>
        <v>0.8</v>
      </c>
      <c r="F60" s="149" t="str">
        <f>'Equivalent SHGC'!Q40</f>
        <v/>
      </c>
      <c r="G60" s="173" t="str">
        <f t="shared" si="3"/>
        <v/>
      </c>
    </row>
    <row r="61" spans="2:7" x14ac:dyDescent="0.3">
      <c r="B61" s="152">
        <f>'Equivalent SHGC'!B41</f>
        <v>0</v>
      </c>
      <c r="C61" s="188">
        <f>'Equivalent SHGC'!C41</f>
        <v>0</v>
      </c>
      <c r="D61" s="148" t="str">
        <f>IF(C61&lt;&gt;"",IF(C61='Equivalent SHGC'!C41,'Envelope Details'!R41,""),"")</f>
        <v/>
      </c>
      <c r="E61" s="149">
        <f>'Equivalent SHGC'!N41</f>
        <v>0.8</v>
      </c>
      <c r="F61" s="149" t="str">
        <f>'Equivalent SHGC'!Q41</f>
        <v/>
      </c>
      <c r="G61" s="173" t="str">
        <f t="shared" si="3"/>
        <v/>
      </c>
    </row>
    <row r="62" spans="2:7" x14ac:dyDescent="0.3">
      <c r="B62" s="152">
        <f>'Equivalent SHGC'!B42</f>
        <v>0</v>
      </c>
      <c r="C62" s="188">
        <f>'Equivalent SHGC'!C42</f>
        <v>0</v>
      </c>
      <c r="D62" s="148" t="str">
        <f>IF(C62&lt;&gt;"",IF(C62='Equivalent SHGC'!C42,'Envelope Details'!R42,""),"")</f>
        <v/>
      </c>
      <c r="E62" s="149">
        <f>'Equivalent SHGC'!N42</f>
        <v>0.8</v>
      </c>
      <c r="F62" s="149" t="str">
        <f>'Equivalent SHGC'!Q42</f>
        <v/>
      </c>
      <c r="G62" s="173" t="str">
        <f t="shared" si="3"/>
        <v/>
      </c>
    </row>
    <row r="63" spans="2:7" x14ac:dyDescent="0.3">
      <c r="B63" s="152">
        <f>'Equivalent SHGC'!B43</f>
        <v>0</v>
      </c>
      <c r="C63" s="188">
        <f>'Equivalent SHGC'!C43</f>
        <v>0</v>
      </c>
      <c r="D63" s="148" t="str">
        <f>IF(C63&lt;&gt;"",IF(C63='Equivalent SHGC'!C43,'Envelope Details'!R43,""),"")</f>
        <v/>
      </c>
      <c r="E63" s="149">
        <f>'Equivalent SHGC'!N43</f>
        <v>0.8</v>
      </c>
      <c r="F63" s="149" t="str">
        <f>'Equivalent SHGC'!Q43</f>
        <v/>
      </c>
      <c r="G63" s="173" t="str">
        <f t="shared" si="3"/>
        <v/>
      </c>
    </row>
    <row r="64" spans="2:7" x14ac:dyDescent="0.3">
      <c r="B64" s="152">
        <f>'Equivalent SHGC'!B44</f>
        <v>0</v>
      </c>
      <c r="C64" s="188">
        <f>'Equivalent SHGC'!C44</f>
        <v>0</v>
      </c>
      <c r="D64" s="148" t="str">
        <f>IF(C64&lt;&gt;"",IF(C64='Equivalent SHGC'!C44,'Envelope Details'!R44,""),"")</f>
        <v/>
      </c>
      <c r="E64" s="149">
        <f>'Equivalent SHGC'!N44</f>
        <v>0.8</v>
      </c>
      <c r="F64" s="149" t="str">
        <f>'Equivalent SHGC'!Q44</f>
        <v/>
      </c>
      <c r="G64" s="173" t="str">
        <f t="shared" si="3"/>
        <v/>
      </c>
    </row>
    <row r="65" spans="2:7" x14ac:dyDescent="0.3">
      <c r="B65" s="152">
        <f>'Equivalent SHGC'!B45</f>
        <v>0</v>
      </c>
      <c r="C65" s="188">
        <f>'Equivalent SHGC'!C45</f>
        <v>0</v>
      </c>
      <c r="D65" s="148" t="str">
        <f>IF(C65&lt;&gt;"",IF(C65='Equivalent SHGC'!C45,'Envelope Details'!R45,""),"")</f>
        <v/>
      </c>
      <c r="E65" s="149">
        <f>'Equivalent SHGC'!N45</f>
        <v>0.8</v>
      </c>
      <c r="F65" s="149" t="str">
        <f>'Equivalent SHGC'!Q45</f>
        <v/>
      </c>
      <c r="G65" s="173" t="str">
        <f t="shared" si="3"/>
        <v/>
      </c>
    </row>
    <row r="66" spans="2:7" x14ac:dyDescent="0.3">
      <c r="B66" s="152">
        <f>'Equivalent SHGC'!B46</f>
        <v>0</v>
      </c>
      <c r="C66" s="188">
        <f>'Equivalent SHGC'!C46</f>
        <v>0</v>
      </c>
      <c r="D66" s="148" t="str">
        <f>IF(C66&lt;&gt;"",IF(C66='Equivalent SHGC'!C46,'Envelope Details'!R46,""),"")</f>
        <v/>
      </c>
      <c r="E66" s="149">
        <f>'Equivalent SHGC'!N46</f>
        <v>0.8</v>
      </c>
      <c r="F66" s="149" t="str">
        <f>'Equivalent SHGC'!Q46</f>
        <v/>
      </c>
      <c r="G66" s="173" t="str">
        <f t="shared" si="3"/>
        <v/>
      </c>
    </row>
    <row r="67" spans="2:7" x14ac:dyDescent="0.3">
      <c r="B67" s="152">
        <f>'Equivalent SHGC'!B47</f>
        <v>0</v>
      </c>
      <c r="C67" s="188">
        <f>'Equivalent SHGC'!C47</f>
        <v>0</v>
      </c>
      <c r="D67" s="148" t="str">
        <f>IF(C67&lt;&gt;"",IF(C67='Equivalent SHGC'!C47,'Envelope Details'!R47,""),"")</f>
        <v/>
      </c>
      <c r="E67" s="149">
        <f>'Equivalent SHGC'!N47</f>
        <v>0.8</v>
      </c>
      <c r="F67" s="149" t="str">
        <f>'Equivalent SHGC'!Q47</f>
        <v/>
      </c>
      <c r="G67" s="173" t="str">
        <f t="shared" si="3"/>
        <v/>
      </c>
    </row>
    <row r="68" spans="2:7" x14ac:dyDescent="0.3">
      <c r="B68" s="152">
        <f>'Equivalent SHGC'!B48</f>
        <v>0</v>
      </c>
      <c r="C68" s="188">
        <f>'Equivalent SHGC'!C48</f>
        <v>0</v>
      </c>
      <c r="D68" s="148" t="str">
        <f>IF(C68&lt;&gt;"",IF(C68='Equivalent SHGC'!C48,'Envelope Details'!R48,""),"")</f>
        <v/>
      </c>
      <c r="E68" s="149">
        <f>'Equivalent SHGC'!N48</f>
        <v>0.8</v>
      </c>
      <c r="F68" s="149" t="str">
        <f>'Equivalent SHGC'!Q48</f>
        <v/>
      </c>
      <c r="G68" s="173" t="str">
        <f t="shared" si="3"/>
        <v/>
      </c>
    </row>
    <row r="69" spans="2:7" x14ac:dyDescent="0.3">
      <c r="B69" s="152">
        <f>'Equivalent SHGC'!B49</f>
        <v>0</v>
      </c>
      <c r="C69" s="188">
        <f>'Equivalent SHGC'!C49</f>
        <v>0</v>
      </c>
      <c r="D69" s="148" t="str">
        <f>IF(C69&lt;&gt;"",IF(C69='Equivalent SHGC'!C49,'Envelope Details'!R49,""),"")</f>
        <v/>
      </c>
      <c r="E69" s="149">
        <f>'Equivalent SHGC'!N49</f>
        <v>0.8</v>
      </c>
      <c r="F69" s="149" t="str">
        <f>'Equivalent SHGC'!Q49</f>
        <v/>
      </c>
      <c r="G69" s="173" t="str">
        <f t="shared" si="3"/>
        <v/>
      </c>
    </row>
    <row r="70" spans="2:7" x14ac:dyDescent="0.3">
      <c r="B70" s="152">
        <f>'Equivalent SHGC'!B50</f>
        <v>0</v>
      </c>
      <c r="C70" s="188">
        <f>'Equivalent SHGC'!C50</f>
        <v>0</v>
      </c>
      <c r="D70" s="148" t="str">
        <f>IF(C70&lt;&gt;"",IF(C70='Equivalent SHGC'!C50,'Envelope Details'!R50,""),"")</f>
        <v/>
      </c>
      <c r="E70" s="149">
        <f>'Equivalent SHGC'!N50</f>
        <v>0.8</v>
      </c>
      <c r="F70" s="149" t="str">
        <f>'Equivalent SHGC'!Q50</f>
        <v/>
      </c>
      <c r="G70" s="173" t="str">
        <f t="shared" si="3"/>
        <v/>
      </c>
    </row>
    <row r="71" spans="2:7" x14ac:dyDescent="0.3">
      <c r="B71" s="152">
        <f>'Equivalent SHGC'!B51</f>
        <v>0</v>
      </c>
      <c r="C71" s="188">
        <f>'Equivalent SHGC'!C51</f>
        <v>0</v>
      </c>
      <c r="D71" s="148" t="str">
        <f>IF(C71&lt;&gt;"",IF(C71='Equivalent SHGC'!C51,'Envelope Details'!R51,""),"")</f>
        <v/>
      </c>
      <c r="E71" s="149">
        <f>'Equivalent SHGC'!N51</f>
        <v>0.8</v>
      </c>
      <c r="F71" s="149" t="str">
        <f>'Equivalent SHGC'!Q51</f>
        <v/>
      </c>
      <c r="G71" s="173" t="str">
        <f t="shared" si="3"/>
        <v/>
      </c>
    </row>
    <row r="72" spans="2:7" x14ac:dyDescent="0.3">
      <c r="B72" s="152">
        <f>'Equivalent SHGC'!B52</f>
        <v>0</v>
      </c>
      <c r="C72" s="188">
        <f>'Equivalent SHGC'!C52</f>
        <v>0</v>
      </c>
      <c r="D72" s="148" t="str">
        <f>IF(C72&lt;&gt;"",IF(C72='Equivalent SHGC'!C52,'Envelope Details'!R52,""),"")</f>
        <v/>
      </c>
      <c r="E72" s="149">
        <f>'Equivalent SHGC'!N52</f>
        <v>0.8</v>
      </c>
      <c r="F72" s="149" t="str">
        <f>'Equivalent SHGC'!Q52</f>
        <v/>
      </c>
      <c r="G72" s="173" t="str">
        <f t="shared" si="3"/>
        <v/>
      </c>
    </row>
    <row r="73" spans="2:7" x14ac:dyDescent="0.3">
      <c r="B73" s="152">
        <f>'Equivalent SHGC'!B53</f>
        <v>0</v>
      </c>
      <c r="C73" s="188">
        <f>'Equivalent SHGC'!C53</f>
        <v>0</v>
      </c>
      <c r="D73" s="148" t="str">
        <f>IF(C73&lt;&gt;"",IF(C73='Equivalent SHGC'!C53,'Envelope Details'!R53,""),"")</f>
        <v/>
      </c>
      <c r="E73" s="149">
        <f>'Equivalent SHGC'!N53</f>
        <v>0.8</v>
      </c>
      <c r="F73" s="149" t="str">
        <f>'Equivalent SHGC'!Q53</f>
        <v/>
      </c>
      <c r="G73" s="173" t="str">
        <f t="shared" si="3"/>
        <v/>
      </c>
    </row>
    <row r="74" spans="2:7" x14ac:dyDescent="0.3">
      <c r="B74" s="152">
        <f>'Equivalent SHGC'!B54</f>
        <v>0</v>
      </c>
      <c r="C74" s="188">
        <f>'Equivalent SHGC'!C54</f>
        <v>0</v>
      </c>
      <c r="D74" s="148" t="str">
        <f>IF(C74&lt;&gt;"",IF(C74='Equivalent SHGC'!C54,'Envelope Details'!R54,""),"")</f>
        <v/>
      </c>
      <c r="E74" s="149">
        <f>'Equivalent SHGC'!N54</f>
        <v>0.8</v>
      </c>
      <c r="F74" s="149" t="str">
        <f>'Equivalent SHGC'!Q54</f>
        <v/>
      </c>
      <c r="G74" s="173" t="str">
        <f t="shared" si="3"/>
        <v/>
      </c>
    </row>
    <row r="75" spans="2:7" x14ac:dyDescent="0.3">
      <c r="B75" s="152">
        <f>'Equivalent SHGC'!B55</f>
        <v>0</v>
      </c>
      <c r="C75" s="188">
        <f>'Equivalent SHGC'!C55</f>
        <v>0</v>
      </c>
      <c r="D75" s="148" t="str">
        <f>IF(C75&lt;&gt;"",IF(C75='Equivalent SHGC'!C55,'Envelope Details'!R55,""),"")</f>
        <v/>
      </c>
      <c r="E75" s="149">
        <f>'Equivalent SHGC'!N55</f>
        <v>0.8</v>
      </c>
      <c r="F75" s="149" t="str">
        <f>'Equivalent SHGC'!Q55</f>
        <v/>
      </c>
      <c r="G75" s="173" t="str">
        <f t="shared" si="3"/>
        <v/>
      </c>
    </row>
    <row r="76" spans="2:7" x14ac:dyDescent="0.3">
      <c r="B76" s="152">
        <f>'Equivalent SHGC'!B56</f>
        <v>0</v>
      </c>
      <c r="C76" s="188">
        <f>'Equivalent SHGC'!C56</f>
        <v>0</v>
      </c>
      <c r="D76" s="148" t="str">
        <f>IF(C76&lt;&gt;"",IF(C76='Equivalent SHGC'!C56,'Envelope Details'!R56,""),"")</f>
        <v/>
      </c>
      <c r="E76" s="149">
        <f>'Equivalent SHGC'!N56</f>
        <v>0.8</v>
      </c>
      <c r="F76" s="149" t="str">
        <f>'Equivalent SHGC'!Q56</f>
        <v/>
      </c>
      <c r="G76" s="173" t="str">
        <f t="shared" si="3"/>
        <v/>
      </c>
    </row>
    <row r="77" spans="2:7" x14ac:dyDescent="0.3">
      <c r="B77" s="152">
        <f>'Equivalent SHGC'!B57</f>
        <v>0</v>
      </c>
      <c r="C77" s="188">
        <f>'Equivalent SHGC'!C57</f>
        <v>0</v>
      </c>
      <c r="D77" s="148" t="str">
        <f>IF(C77&lt;&gt;"",IF(C77='Equivalent SHGC'!C57,'Envelope Details'!R57,""),"")</f>
        <v/>
      </c>
      <c r="E77" s="149">
        <f>'Equivalent SHGC'!N57</f>
        <v>0.8</v>
      </c>
      <c r="F77" s="149" t="str">
        <f>'Equivalent SHGC'!Q57</f>
        <v/>
      </c>
      <c r="G77" s="173" t="str">
        <f t="shared" si="3"/>
        <v/>
      </c>
    </row>
    <row r="78" spans="2:7" x14ac:dyDescent="0.3">
      <c r="B78" s="152">
        <f>'Equivalent SHGC'!B58</f>
        <v>0</v>
      </c>
      <c r="C78" s="188">
        <f>'Equivalent SHGC'!C58</f>
        <v>0</v>
      </c>
      <c r="D78" s="148" t="str">
        <f>IF(C78&lt;&gt;"",IF(C78='Equivalent SHGC'!C58,'Envelope Details'!R58,""),"")</f>
        <v/>
      </c>
      <c r="E78" s="149">
        <f>'Equivalent SHGC'!N58</f>
        <v>0.8</v>
      </c>
      <c r="F78" s="149" t="str">
        <f>'Equivalent SHGC'!Q58</f>
        <v/>
      </c>
      <c r="G78" s="173" t="str">
        <f t="shared" si="3"/>
        <v/>
      </c>
    </row>
    <row r="79" spans="2:7" x14ac:dyDescent="0.3">
      <c r="B79" s="152">
        <f>'Equivalent SHGC'!B59</f>
        <v>0</v>
      </c>
      <c r="C79" s="188">
        <f>'Equivalent SHGC'!C59</f>
        <v>0</v>
      </c>
      <c r="D79" s="148" t="str">
        <f>IF(C79&lt;&gt;"",IF(C79='Equivalent SHGC'!C59,'Envelope Details'!R59,""),"")</f>
        <v/>
      </c>
      <c r="E79" s="149">
        <f>'Equivalent SHGC'!N59</f>
        <v>0.8</v>
      </c>
      <c r="F79" s="149" t="str">
        <f>'Equivalent SHGC'!Q59</f>
        <v/>
      </c>
      <c r="G79" s="173" t="str">
        <f t="shared" si="3"/>
        <v/>
      </c>
    </row>
    <row r="80" spans="2:7" x14ac:dyDescent="0.3">
      <c r="B80" s="152">
        <f>'Equivalent SHGC'!B60</f>
        <v>0</v>
      </c>
      <c r="C80" s="188">
        <f>'Equivalent SHGC'!C60</f>
        <v>0</v>
      </c>
      <c r="D80" s="148" t="str">
        <f>IF(C80&lt;&gt;"",IF(C80='Equivalent SHGC'!C60,'Envelope Details'!R60,""),"")</f>
        <v/>
      </c>
      <c r="E80" s="149">
        <f>'Equivalent SHGC'!N60</f>
        <v>0.8</v>
      </c>
      <c r="F80" s="149" t="str">
        <f>'Equivalent SHGC'!Q60</f>
        <v/>
      </c>
      <c r="G80" s="173" t="str">
        <f t="shared" si="3"/>
        <v/>
      </c>
    </row>
    <row r="81" spans="2:7" x14ac:dyDescent="0.3">
      <c r="B81" s="152">
        <f>'Equivalent SHGC'!B61</f>
        <v>0</v>
      </c>
      <c r="C81" s="188">
        <f>'Equivalent SHGC'!C61</f>
        <v>0</v>
      </c>
      <c r="D81" s="148" t="str">
        <f>IF(C81&lt;&gt;"",IF(C81='Equivalent SHGC'!C61,'Envelope Details'!R61,""),"")</f>
        <v/>
      </c>
      <c r="E81" s="149">
        <f>'Equivalent SHGC'!N61</f>
        <v>0.8</v>
      </c>
      <c r="F81" s="149" t="str">
        <f>'Equivalent SHGC'!Q61</f>
        <v/>
      </c>
      <c r="G81" s="173" t="str">
        <f t="shared" si="3"/>
        <v/>
      </c>
    </row>
    <row r="82" spans="2:7" x14ac:dyDescent="0.3">
      <c r="B82" s="152">
        <f>'Equivalent SHGC'!B62</f>
        <v>0</v>
      </c>
      <c r="C82" s="188">
        <f>'Equivalent SHGC'!C62</f>
        <v>0</v>
      </c>
      <c r="D82" s="148" t="str">
        <f>IF(C82&lt;&gt;"",IF(C82='Equivalent SHGC'!C62,'Envelope Details'!R62,""),"")</f>
        <v/>
      </c>
      <c r="E82" s="149">
        <f>'Equivalent SHGC'!N62</f>
        <v>0.8</v>
      </c>
      <c r="F82" s="149" t="str">
        <f>'Equivalent SHGC'!Q62</f>
        <v/>
      </c>
      <c r="G82" s="173" t="str">
        <f t="shared" si="3"/>
        <v/>
      </c>
    </row>
    <row r="83" spans="2:7" x14ac:dyDescent="0.3">
      <c r="B83" s="152">
        <f>'Equivalent SHGC'!B63</f>
        <v>0</v>
      </c>
      <c r="C83" s="188">
        <f>'Equivalent SHGC'!C63</f>
        <v>0</v>
      </c>
      <c r="D83" s="148" t="str">
        <f>IF(C83&lt;&gt;"",IF(C83='Equivalent SHGC'!C63,'Envelope Details'!R63,""),"")</f>
        <v/>
      </c>
      <c r="E83" s="149">
        <f>'Equivalent SHGC'!N63</f>
        <v>0.8</v>
      </c>
      <c r="F83" s="149" t="str">
        <f>'Equivalent SHGC'!Q63</f>
        <v/>
      </c>
      <c r="G83" s="173" t="str">
        <f t="shared" si="3"/>
        <v/>
      </c>
    </row>
    <row r="84" spans="2:7" x14ac:dyDescent="0.3">
      <c r="B84" s="152">
        <f>'Equivalent SHGC'!B64</f>
        <v>0</v>
      </c>
      <c r="C84" s="188">
        <f>'Equivalent SHGC'!C64</f>
        <v>0</v>
      </c>
      <c r="D84" s="148" t="str">
        <f>IF(C84&lt;&gt;"",IF(C84='Equivalent SHGC'!C64,'Envelope Details'!R64,""),"")</f>
        <v/>
      </c>
      <c r="E84" s="149">
        <f>'Equivalent SHGC'!N64</f>
        <v>0.8</v>
      </c>
      <c r="F84" s="149" t="str">
        <f>'Equivalent SHGC'!Q64</f>
        <v/>
      </c>
      <c r="G84" s="173" t="str">
        <f t="shared" si="3"/>
        <v/>
      </c>
    </row>
    <row r="85" spans="2:7" x14ac:dyDescent="0.3">
      <c r="B85" s="152">
        <f>'Equivalent SHGC'!B65</f>
        <v>0</v>
      </c>
      <c r="C85" s="188">
        <f>'Equivalent SHGC'!C65</f>
        <v>0</v>
      </c>
      <c r="D85" s="148" t="str">
        <f>IF(C85&lt;&gt;"",IF(C85='Equivalent SHGC'!C65,'Envelope Details'!R65,""),"")</f>
        <v/>
      </c>
      <c r="E85" s="149">
        <f>'Equivalent SHGC'!N65</f>
        <v>0.8</v>
      </c>
      <c r="F85" s="149" t="str">
        <f>'Equivalent SHGC'!Q65</f>
        <v/>
      </c>
      <c r="G85" s="173" t="str">
        <f t="shared" si="3"/>
        <v/>
      </c>
    </row>
    <row r="86" spans="2:7" x14ac:dyDescent="0.3">
      <c r="B86" s="152">
        <f>'Equivalent SHGC'!B66</f>
        <v>0</v>
      </c>
      <c r="C86" s="188">
        <f>'Equivalent SHGC'!C66</f>
        <v>0</v>
      </c>
      <c r="D86" s="148" t="str">
        <f>IF(C86&lt;&gt;"",IF(C86='Equivalent SHGC'!C66,'Envelope Details'!R66,""),"")</f>
        <v/>
      </c>
      <c r="E86" s="149">
        <f>'Equivalent SHGC'!N66</f>
        <v>0.8</v>
      </c>
      <c r="F86" s="149" t="str">
        <f>'Equivalent SHGC'!Q66</f>
        <v/>
      </c>
      <c r="G86" s="173" t="str">
        <f t="shared" si="3"/>
        <v/>
      </c>
    </row>
    <row r="87" spans="2:7" x14ac:dyDescent="0.3">
      <c r="B87" s="152">
        <f>'Equivalent SHGC'!B67</f>
        <v>0</v>
      </c>
      <c r="C87" s="188">
        <f>'Equivalent SHGC'!C67</f>
        <v>0</v>
      </c>
      <c r="D87" s="148" t="str">
        <f>IF(C87&lt;&gt;"",IF(C87='Equivalent SHGC'!C67,'Envelope Details'!R67,""),"")</f>
        <v/>
      </c>
      <c r="E87" s="149">
        <f>'Equivalent SHGC'!N67</f>
        <v>0.8</v>
      </c>
      <c r="F87" s="149" t="str">
        <f>'Equivalent SHGC'!Q67</f>
        <v/>
      </c>
      <c r="G87" s="173" t="str">
        <f t="shared" si="3"/>
        <v/>
      </c>
    </row>
    <row r="88" spans="2:7" x14ac:dyDescent="0.3">
      <c r="B88" s="152">
        <f>'Equivalent SHGC'!B68</f>
        <v>0</v>
      </c>
      <c r="C88" s="188">
        <f>'Equivalent SHGC'!C68</f>
        <v>0</v>
      </c>
      <c r="D88" s="148" t="str">
        <f>IF(C88&lt;&gt;"",IF(C88='Equivalent SHGC'!C68,'Envelope Details'!R68,""),"")</f>
        <v/>
      </c>
      <c r="E88" s="149">
        <f>'Equivalent SHGC'!N68</f>
        <v>0.8</v>
      </c>
      <c r="F88" s="149" t="str">
        <f>'Equivalent SHGC'!Q68</f>
        <v/>
      </c>
      <c r="G88" s="173" t="str">
        <f t="shared" si="3"/>
        <v/>
      </c>
    </row>
    <row r="89" spans="2:7" x14ac:dyDescent="0.3">
      <c r="B89" s="152">
        <f>'Equivalent SHGC'!B69</f>
        <v>0</v>
      </c>
      <c r="C89" s="188">
        <f>'Equivalent SHGC'!C69</f>
        <v>0</v>
      </c>
      <c r="D89" s="148" t="str">
        <f>IF(C89&lt;&gt;"",IF(C89='Equivalent SHGC'!C69,'Envelope Details'!R69,""),"")</f>
        <v/>
      </c>
      <c r="E89" s="149">
        <f>'Equivalent SHGC'!N69</f>
        <v>0.8</v>
      </c>
      <c r="F89" s="149" t="str">
        <f>'Equivalent SHGC'!Q69</f>
        <v/>
      </c>
      <c r="G89" s="173" t="str">
        <f t="shared" si="3"/>
        <v/>
      </c>
    </row>
    <row r="90" spans="2:7" x14ac:dyDescent="0.3">
      <c r="B90" s="152">
        <f>'Equivalent SHGC'!B70</f>
        <v>0</v>
      </c>
      <c r="C90" s="188">
        <f>'Equivalent SHGC'!C70</f>
        <v>0</v>
      </c>
      <c r="D90" s="148" t="str">
        <f>IF(C90&lt;&gt;"",IF(C90='Equivalent SHGC'!C70,'Envelope Details'!R70,""),"")</f>
        <v/>
      </c>
      <c r="E90" s="149">
        <f>'Equivalent SHGC'!N70</f>
        <v>0.8</v>
      </c>
      <c r="F90" s="149" t="str">
        <f>'Equivalent SHGC'!Q70</f>
        <v/>
      </c>
      <c r="G90" s="173" t="str">
        <f t="shared" si="3"/>
        <v/>
      </c>
    </row>
    <row r="91" spans="2:7" x14ac:dyDescent="0.3">
      <c r="B91" s="152">
        <f>'Equivalent SHGC'!B71</f>
        <v>0</v>
      </c>
      <c r="C91" s="188">
        <f>'Equivalent SHGC'!C71</f>
        <v>0</v>
      </c>
      <c r="D91" s="148" t="str">
        <f>IF(C91&lt;&gt;"",IF(C91='Equivalent SHGC'!C71,'Envelope Details'!R71,""),"")</f>
        <v/>
      </c>
      <c r="E91" s="149">
        <f>'Equivalent SHGC'!N71</f>
        <v>0.8</v>
      </c>
      <c r="F91" s="149" t="str">
        <f>'Equivalent SHGC'!Q71</f>
        <v/>
      </c>
      <c r="G91" s="173" t="str">
        <f t="shared" si="3"/>
        <v/>
      </c>
    </row>
    <row r="92" spans="2:7" x14ac:dyDescent="0.3">
      <c r="B92" s="152">
        <f>'Equivalent SHGC'!B72</f>
        <v>0</v>
      </c>
      <c r="C92" s="188">
        <f>'Equivalent SHGC'!C72</f>
        <v>0</v>
      </c>
      <c r="D92" s="148" t="str">
        <f>IF(C92&lt;&gt;"",IF(C92='Equivalent SHGC'!C72,'Envelope Details'!R72,""),"")</f>
        <v/>
      </c>
      <c r="E92" s="149">
        <f>'Equivalent SHGC'!N72</f>
        <v>0.8</v>
      </c>
      <c r="F92" s="149" t="str">
        <f>'Equivalent SHGC'!Q72</f>
        <v/>
      </c>
      <c r="G92" s="173" t="str">
        <f t="shared" si="3"/>
        <v/>
      </c>
    </row>
    <row r="93" spans="2:7" x14ac:dyDescent="0.3">
      <c r="B93" s="152">
        <f>'Equivalent SHGC'!B73</f>
        <v>0</v>
      </c>
      <c r="C93" s="188">
        <f>'Equivalent SHGC'!C73</f>
        <v>0</v>
      </c>
      <c r="D93" s="148" t="str">
        <f>IF(C93&lt;&gt;"",IF(C93='Equivalent SHGC'!C73,'Envelope Details'!R73,""),"")</f>
        <v/>
      </c>
      <c r="E93" s="149">
        <f>'Equivalent SHGC'!N73</f>
        <v>0.8</v>
      </c>
      <c r="F93" s="149" t="str">
        <f>'Equivalent SHGC'!Q73</f>
        <v/>
      </c>
      <c r="G93" s="173" t="str">
        <f t="shared" si="3"/>
        <v/>
      </c>
    </row>
    <row r="94" spans="2:7" x14ac:dyDescent="0.3">
      <c r="B94" s="152">
        <f>'Equivalent SHGC'!B74</f>
        <v>0</v>
      </c>
      <c r="C94" s="188">
        <f>'Equivalent SHGC'!C74</f>
        <v>0</v>
      </c>
      <c r="D94" s="148" t="str">
        <f>IF(C94&lt;&gt;"",IF(C94='Equivalent SHGC'!C74,'Envelope Details'!R74,""),"")</f>
        <v/>
      </c>
      <c r="E94" s="149">
        <f>'Equivalent SHGC'!N74</f>
        <v>0.8</v>
      </c>
      <c r="F94" s="149" t="str">
        <f>'Equivalent SHGC'!Q74</f>
        <v/>
      </c>
      <c r="G94" s="173" t="str">
        <f t="shared" si="3"/>
        <v/>
      </c>
    </row>
    <row r="95" spans="2:7" x14ac:dyDescent="0.3">
      <c r="B95" s="152">
        <f>'Equivalent SHGC'!B75</f>
        <v>0</v>
      </c>
      <c r="C95" s="188">
        <f>'Equivalent SHGC'!C75</f>
        <v>0</v>
      </c>
      <c r="D95" s="148" t="str">
        <f>IF(C95&lt;&gt;"",IF(C95='Equivalent SHGC'!C75,'Envelope Details'!R75,""),"")</f>
        <v/>
      </c>
      <c r="E95" s="149">
        <f>'Equivalent SHGC'!N75</f>
        <v>0.8</v>
      </c>
      <c r="F95" s="149" t="str">
        <f>'Equivalent SHGC'!Q75</f>
        <v/>
      </c>
      <c r="G95" s="173" t="str">
        <f t="shared" si="3"/>
        <v/>
      </c>
    </row>
    <row r="96" spans="2:7" x14ac:dyDescent="0.3">
      <c r="B96" s="152">
        <f>'Equivalent SHGC'!B76</f>
        <v>0</v>
      </c>
      <c r="C96" s="188">
        <f>'Equivalent SHGC'!C76</f>
        <v>0</v>
      </c>
      <c r="D96" s="148" t="str">
        <f>IF(C96&lt;&gt;"",IF(C96='Equivalent SHGC'!C76,'Envelope Details'!R76,""),"")</f>
        <v/>
      </c>
      <c r="E96" s="149">
        <f>'Equivalent SHGC'!N76</f>
        <v>0.8</v>
      </c>
      <c r="F96" s="149" t="str">
        <f>'Equivalent SHGC'!Q76</f>
        <v/>
      </c>
      <c r="G96" s="173" t="str">
        <f t="shared" si="3"/>
        <v/>
      </c>
    </row>
    <row r="97" spans="2:7" x14ac:dyDescent="0.3">
      <c r="B97" s="152">
        <f>'Equivalent SHGC'!B77</f>
        <v>0</v>
      </c>
      <c r="C97" s="188">
        <f>'Equivalent SHGC'!C77</f>
        <v>0</v>
      </c>
      <c r="D97" s="148" t="str">
        <f>IF(C97&lt;&gt;"",IF(C97='Equivalent SHGC'!C77,'Envelope Details'!R77,""),"")</f>
        <v/>
      </c>
      <c r="E97" s="149">
        <f>'Equivalent SHGC'!N77</f>
        <v>0.8</v>
      </c>
      <c r="F97" s="149" t="str">
        <f>'Equivalent SHGC'!Q77</f>
        <v/>
      </c>
      <c r="G97" s="173" t="str">
        <f t="shared" si="3"/>
        <v/>
      </c>
    </row>
    <row r="98" spans="2:7" x14ac:dyDescent="0.3">
      <c r="B98" s="152">
        <f>'Equivalent SHGC'!B78</f>
        <v>0</v>
      </c>
      <c r="C98" s="188">
        <f>'Equivalent SHGC'!C78</f>
        <v>0</v>
      </c>
      <c r="D98" s="148" t="str">
        <f>IF(C98&lt;&gt;"",IF(C98='Equivalent SHGC'!C78,'Envelope Details'!R78,""),"")</f>
        <v/>
      </c>
      <c r="E98" s="149">
        <f>'Equivalent SHGC'!N78</f>
        <v>0.8</v>
      </c>
      <c r="F98" s="149" t="str">
        <f>'Equivalent SHGC'!Q78</f>
        <v/>
      </c>
      <c r="G98" s="173" t="str">
        <f t="shared" si="3"/>
        <v/>
      </c>
    </row>
    <row r="99" spans="2:7" x14ac:dyDescent="0.3">
      <c r="B99" s="152">
        <f>'Equivalent SHGC'!B79</f>
        <v>0</v>
      </c>
      <c r="C99" s="188">
        <f>'Equivalent SHGC'!C79</f>
        <v>0</v>
      </c>
      <c r="D99" s="148" t="str">
        <f>IF(C99&lt;&gt;"",IF(C99='Equivalent SHGC'!C79,'Envelope Details'!R79,""),"")</f>
        <v/>
      </c>
      <c r="E99" s="149">
        <f>'Equivalent SHGC'!N79</f>
        <v>0.8</v>
      </c>
      <c r="F99" s="149" t="str">
        <f>'Equivalent SHGC'!Q79</f>
        <v/>
      </c>
      <c r="G99" s="173" t="str">
        <f t="shared" si="3"/>
        <v/>
      </c>
    </row>
    <row r="100" spans="2:7" x14ac:dyDescent="0.3">
      <c r="B100" s="152">
        <f>'Equivalent SHGC'!B80</f>
        <v>0</v>
      </c>
      <c r="C100" s="188">
        <f>'Equivalent SHGC'!C80</f>
        <v>0</v>
      </c>
      <c r="D100" s="148" t="str">
        <f>IF(C100&lt;&gt;"",IF(C100='Equivalent SHGC'!C80,'Envelope Details'!R80,""),"")</f>
        <v/>
      </c>
      <c r="E100" s="149">
        <f>'Equivalent SHGC'!N80</f>
        <v>0.8</v>
      </c>
      <c r="F100" s="149" t="str">
        <f>'Equivalent SHGC'!Q80</f>
        <v/>
      </c>
      <c r="G100" s="173" t="str">
        <f t="shared" si="3"/>
        <v/>
      </c>
    </row>
    <row r="101" spans="2:7" x14ac:dyDescent="0.3">
      <c r="B101" s="152">
        <f>'Equivalent SHGC'!B81</f>
        <v>0</v>
      </c>
      <c r="C101" s="188">
        <f>'Equivalent SHGC'!C81</f>
        <v>0</v>
      </c>
      <c r="D101" s="148" t="str">
        <f>IF(C101&lt;&gt;"",IF(C101='Equivalent SHGC'!C81,'Envelope Details'!R81,""),"")</f>
        <v/>
      </c>
      <c r="E101" s="149">
        <f>'Equivalent SHGC'!N81</f>
        <v>0.8</v>
      </c>
      <c r="F101" s="149" t="str">
        <f>'Equivalent SHGC'!Q81</f>
        <v/>
      </c>
      <c r="G101" s="173" t="str">
        <f t="shared" si="3"/>
        <v/>
      </c>
    </row>
    <row r="102" spans="2:7" x14ac:dyDescent="0.3">
      <c r="B102" s="152">
        <f>'Equivalent SHGC'!B82</f>
        <v>0</v>
      </c>
      <c r="C102" s="188">
        <f>'Equivalent SHGC'!C82</f>
        <v>0</v>
      </c>
      <c r="D102" s="148" t="str">
        <f>IF(C102&lt;&gt;"",IF(C102='Equivalent SHGC'!C82,'Envelope Details'!R82,""),"")</f>
        <v/>
      </c>
      <c r="E102" s="149">
        <f>'Equivalent SHGC'!N82</f>
        <v>0.8</v>
      </c>
      <c r="F102" s="149" t="str">
        <f>'Equivalent SHGC'!Q82</f>
        <v/>
      </c>
      <c r="G102" s="173" t="str">
        <f t="shared" si="3"/>
        <v/>
      </c>
    </row>
    <row r="103" spans="2:7" x14ac:dyDescent="0.3">
      <c r="B103" s="152">
        <f>'Equivalent SHGC'!B83</f>
        <v>0</v>
      </c>
      <c r="C103" s="188">
        <f>'Equivalent SHGC'!C83</f>
        <v>0</v>
      </c>
      <c r="D103" s="148" t="str">
        <f>IF(C103&lt;&gt;"",IF(C103='Equivalent SHGC'!C83,'Envelope Details'!R83,""),"")</f>
        <v/>
      </c>
      <c r="E103" s="149">
        <f>'Equivalent SHGC'!N83</f>
        <v>0.8</v>
      </c>
      <c r="F103" s="149" t="str">
        <f>'Equivalent SHGC'!Q83</f>
        <v/>
      </c>
      <c r="G103" s="173" t="str">
        <f t="shared" si="3"/>
        <v/>
      </c>
    </row>
    <row r="104" spans="2:7" x14ac:dyDescent="0.3">
      <c r="B104" s="152">
        <f>'Equivalent SHGC'!B84</f>
        <v>0</v>
      </c>
      <c r="C104" s="188">
        <f>'Equivalent SHGC'!C84</f>
        <v>0</v>
      </c>
      <c r="D104" s="148" t="str">
        <f>IF(C104&lt;&gt;"",IF(C104='Equivalent SHGC'!C84,'Envelope Details'!R84,""),"")</f>
        <v/>
      </c>
      <c r="E104" s="149">
        <f>'Equivalent SHGC'!N84</f>
        <v>0.8</v>
      </c>
      <c r="F104" s="149" t="str">
        <f>'Equivalent SHGC'!Q84</f>
        <v/>
      </c>
      <c r="G104" s="173" t="str">
        <f t="shared" si="3"/>
        <v/>
      </c>
    </row>
    <row r="105" spans="2:7" x14ac:dyDescent="0.3">
      <c r="B105" s="152">
        <f>'Equivalent SHGC'!B85</f>
        <v>0</v>
      </c>
      <c r="C105" s="188">
        <f>'Equivalent SHGC'!C85</f>
        <v>0</v>
      </c>
      <c r="D105" s="148" t="str">
        <f>IF(C105&lt;&gt;"",IF(C105='Equivalent SHGC'!C85,'Envelope Details'!R85,""),"")</f>
        <v/>
      </c>
      <c r="E105" s="149">
        <f>'Equivalent SHGC'!N85</f>
        <v>0.8</v>
      </c>
      <c r="F105" s="149" t="str">
        <f>'Equivalent SHGC'!Q85</f>
        <v/>
      </c>
      <c r="G105" s="173" t="str">
        <f t="shared" si="3"/>
        <v/>
      </c>
    </row>
    <row r="106" spans="2:7" x14ac:dyDescent="0.3">
      <c r="B106" s="152">
        <f>'Equivalent SHGC'!B86</f>
        <v>0</v>
      </c>
      <c r="C106" s="188">
        <f>'Equivalent SHGC'!C86</f>
        <v>0</v>
      </c>
      <c r="D106" s="148" t="str">
        <f>IF(C106&lt;&gt;"",IF(C106='Equivalent SHGC'!C86,'Envelope Details'!R86,""),"")</f>
        <v/>
      </c>
      <c r="E106" s="149">
        <f>'Equivalent SHGC'!N86</f>
        <v>0.8</v>
      </c>
      <c r="F106" s="149" t="str">
        <f>'Equivalent SHGC'!Q86</f>
        <v/>
      </c>
      <c r="G106" s="173" t="str">
        <f t="shared" si="3"/>
        <v/>
      </c>
    </row>
    <row r="107" spans="2:7" x14ac:dyDescent="0.3">
      <c r="B107" s="152">
        <f>'Equivalent SHGC'!B87</f>
        <v>0</v>
      </c>
      <c r="C107" s="188">
        <f>'Equivalent SHGC'!C87</f>
        <v>0</v>
      </c>
      <c r="D107" s="148" t="str">
        <f>IF(C107&lt;&gt;"",IF(C107='Equivalent SHGC'!C87,'Envelope Details'!R87,""),"")</f>
        <v/>
      </c>
      <c r="E107" s="149">
        <f>'Equivalent SHGC'!N87</f>
        <v>0.8</v>
      </c>
      <c r="F107" s="149" t="str">
        <f>'Equivalent SHGC'!Q87</f>
        <v/>
      </c>
      <c r="G107" s="173" t="str">
        <f t="shared" si="3"/>
        <v/>
      </c>
    </row>
    <row r="108" spans="2:7" x14ac:dyDescent="0.3">
      <c r="B108" s="152">
        <f>'Equivalent SHGC'!B88</f>
        <v>0</v>
      </c>
      <c r="C108" s="188">
        <f>'Equivalent SHGC'!C88</f>
        <v>0</v>
      </c>
      <c r="D108" s="148" t="str">
        <f>IF(C108&lt;&gt;"",IF(C108='Equivalent SHGC'!C88,'Envelope Details'!R88,""),"")</f>
        <v/>
      </c>
      <c r="E108" s="149">
        <f>'Equivalent SHGC'!N88</f>
        <v>0.8</v>
      </c>
      <c r="F108" s="149" t="str">
        <f>'Equivalent SHGC'!Q88</f>
        <v/>
      </c>
      <c r="G108" s="173" t="str">
        <f t="shared" si="3"/>
        <v/>
      </c>
    </row>
    <row r="109" spans="2:7" x14ac:dyDescent="0.3">
      <c r="B109" s="152">
        <f>'Equivalent SHGC'!B89</f>
        <v>0</v>
      </c>
      <c r="C109" s="188">
        <f>'Equivalent SHGC'!C89</f>
        <v>0</v>
      </c>
      <c r="D109" s="148" t="str">
        <f>IF(C109&lt;&gt;"",IF(C109='Equivalent SHGC'!C89,'Envelope Details'!R89,""),"")</f>
        <v/>
      </c>
      <c r="E109" s="149">
        <f>'Equivalent SHGC'!N89</f>
        <v>0.8</v>
      </c>
      <c r="F109" s="149" t="str">
        <f>'Equivalent SHGC'!Q89</f>
        <v/>
      </c>
      <c r="G109" s="173" t="str">
        <f t="shared" si="3"/>
        <v/>
      </c>
    </row>
    <row r="110" spans="2:7" x14ac:dyDescent="0.3">
      <c r="B110" s="152">
        <f>'Equivalent SHGC'!B90</f>
        <v>0</v>
      </c>
      <c r="C110" s="188">
        <f>'Equivalent SHGC'!C90</f>
        <v>0</v>
      </c>
      <c r="D110" s="148" t="str">
        <f>IF(C110&lt;&gt;"",IF(C110='Equivalent SHGC'!C90,'Envelope Details'!R90,""),"")</f>
        <v/>
      </c>
      <c r="E110" s="149">
        <f>'Equivalent SHGC'!N90</f>
        <v>0.8</v>
      </c>
      <c r="F110" s="149" t="str">
        <f>'Equivalent SHGC'!Q90</f>
        <v/>
      </c>
      <c r="G110" s="173" t="str">
        <f t="shared" si="3"/>
        <v/>
      </c>
    </row>
    <row r="111" spans="2:7" x14ac:dyDescent="0.3">
      <c r="B111" s="152">
        <f>'Equivalent SHGC'!B91</f>
        <v>0</v>
      </c>
      <c r="C111" s="188">
        <f>'Equivalent SHGC'!C91</f>
        <v>0</v>
      </c>
      <c r="D111" s="148" t="str">
        <f>IF(C111&lt;&gt;"",IF(C111='Equivalent SHGC'!C91,'Envelope Details'!R91,""),"")</f>
        <v/>
      </c>
      <c r="E111" s="149">
        <f>'Equivalent SHGC'!N91</f>
        <v>0.8</v>
      </c>
      <c r="F111" s="149" t="str">
        <f>'Equivalent SHGC'!Q91</f>
        <v/>
      </c>
      <c r="G111" s="173" t="str">
        <f t="shared" si="3"/>
        <v/>
      </c>
    </row>
    <row r="112" spans="2:7" x14ac:dyDescent="0.3">
      <c r="B112" s="152">
        <f>'Equivalent SHGC'!B92</f>
        <v>0</v>
      </c>
      <c r="C112" s="188">
        <f>'Equivalent SHGC'!C92</f>
        <v>0</v>
      </c>
      <c r="D112" s="148" t="str">
        <f>IF(C112&lt;&gt;"",IF(C112='Equivalent SHGC'!C92,'Envelope Details'!R92,""),"")</f>
        <v/>
      </c>
      <c r="E112" s="149">
        <f>'Equivalent SHGC'!N92</f>
        <v>0.8</v>
      </c>
      <c r="F112" s="149" t="str">
        <f>'Equivalent SHGC'!Q92</f>
        <v/>
      </c>
      <c r="G112" s="173" t="str">
        <f t="shared" si="3"/>
        <v/>
      </c>
    </row>
    <row r="113" spans="2:7" x14ac:dyDescent="0.3">
      <c r="B113" s="152">
        <f>'Equivalent SHGC'!B93</f>
        <v>0</v>
      </c>
      <c r="C113" s="188">
        <f>'Equivalent SHGC'!C93</f>
        <v>0</v>
      </c>
      <c r="D113" s="148" t="str">
        <f>IF(C113&lt;&gt;"",IF(C113='Equivalent SHGC'!C93,'Envelope Details'!R93,""),"")</f>
        <v/>
      </c>
      <c r="E113" s="149">
        <f>'Equivalent SHGC'!N93</f>
        <v>0.8</v>
      </c>
      <c r="F113" s="149" t="str">
        <f>'Equivalent SHGC'!Q93</f>
        <v/>
      </c>
      <c r="G113" s="173" t="str">
        <f t="shared" ref="G113:G130" si="4">IFERROR(D113*E113*F113,"")</f>
        <v/>
      </c>
    </row>
    <row r="114" spans="2:7" x14ac:dyDescent="0.3">
      <c r="B114" s="152">
        <f>'Equivalent SHGC'!B94</f>
        <v>0</v>
      </c>
      <c r="C114" s="188">
        <f>'Equivalent SHGC'!C94</f>
        <v>0</v>
      </c>
      <c r="D114" s="148" t="str">
        <f>IF(C114&lt;&gt;"",IF(C114='Equivalent SHGC'!C94,'Envelope Details'!R94,""),"")</f>
        <v/>
      </c>
      <c r="E114" s="149">
        <f>'Equivalent SHGC'!N94</f>
        <v>0.8</v>
      </c>
      <c r="F114" s="149" t="str">
        <f>'Equivalent SHGC'!Q94</f>
        <v/>
      </c>
      <c r="G114" s="173" t="str">
        <f t="shared" si="4"/>
        <v/>
      </c>
    </row>
    <row r="115" spans="2:7" x14ac:dyDescent="0.3">
      <c r="B115" s="152">
        <f>'Equivalent SHGC'!B95</f>
        <v>0</v>
      </c>
      <c r="C115" s="188">
        <f>'Equivalent SHGC'!C95</f>
        <v>0</v>
      </c>
      <c r="D115" s="148" t="str">
        <f>IF(C115&lt;&gt;"",IF(C115='Equivalent SHGC'!C95,'Envelope Details'!R95,""),"")</f>
        <v/>
      </c>
      <c r="E115" s="149">
        <f>'Equivalent SHGC'!N95</f>
        <v>0.8</v>
      </c>
      <c r="F115" s="149" t="str">
        <f>'Equivalent SHGC'!Q95</f>
        <v/>
      </c>
      <c r="G115" s="173" t="str">
        <f t="shared" si="4"/>
        <v/>
      </c>
    </row>
    <row r="116" spans="2:7" x14ac:dyDescent="0.3">
      <c r="B116" s="152">
        <f>'Equivalent SHGC'!B96</f>
        <v>0</v>
      </c>
      <c r="C116" s="188">
        <f>'Equivalent SHGC'!C96</f>
        <v>0</v>
      </c>
      <c r="D116" s="148" t="str">
        <f>IF(C116&lt;&gt;"",IF(C116='Equivalent SHGC'!C96,'Envelope Details'!R96,""),"")</f>
        <v/>
      </c>
      <c r="E116" s="149">
        <f>'Equivalent SHGC'!N96</f>
        <v>0.8</v>
      </c>
      <c r="F116" s="149" t="str">
        <f>'Equivalent SHGC'!Q96</f>
        <v/>
      </c>
      <c r="G116" s="173" t="str">
        <f t="shared" si="4"/>
        <v/>
      </c>
    </row>
    <row r="117" spans="2:7" x14ac:dyDescent="0.3">
      <c r="B117" s="152">
        <f>'Equivalent SHGC'!B97</f>
        <v>0</v>
      </c>
      <c r="C117" s="188">
        <f>'Equivalent SHGC'!C97</f>
        <v>0</v>
      </c>
      <c r="D117" s="148" t="str">
        <f>IF(C117&lt;&gt;"",IF(C117='Equivalent SHGC'!C97,'Envelope Details'!R97,""),"")</f>
        <v/>
      </c>
      <c r="E117" s="149">
        <f>'Equivalent SHGC'!N97</f>
        <v>0.8</v>
      </c>
      <c r="F117" s="149" t="str">
        <f>'Equivalent SHGC'!Q97</f>
        <v/>
      </c>
      <c r="G117" s="173" t="str">
        <f t="shared" si="4"/>
        <v/>
      </c>
    </row>
    <row r="118" spans="2:7" x14ac:dyDescent="0.3">
      <c r="B118" s="152">
        <f>'Equivalent SHGC'!B98</f>
        <v>0</v>
      </c>
      <c r="C118" s="188">
        <f>'Equivalent SHGC'!C98</f>
        <v>0</v>
      </c>
      <c r="D118" s="148" t="str">
        <f>IF(C118&lt;&gt;"",IF(C118='Equivalent SHGC'!C98,'Envelope Details'!R98,""),"")</f>
        <v/>
      </c>
      <c r="E118" s="149">
        <f>'Equivalent SHGC'!N98</f>
        <v>0.8</v>
      </c>
      <c r="F118" s="149" t="str">
        <f>'Equivalent SHGC'!Q98</f>
        <v/>
      </c>
      <c r="G118" s="173" t="str">
        <f t="shared" si="4"/>
        <v/>
      </c>
    </row>
    <row r="119" spans="2:7" x14ac:dyDescent="0.3">
      <c r="B119" s="152">
        <f>'Equivalent SHGC'!B99</f>
        <v>0</v>
      </c>
      <c r="C119" s="188">
        <f>'Equivalent SHGC'!C99</f>
        <v>0</v>
      </c>
      <c r="D119" s="148" t="str">
        <f>IF(C119&lt;&gt;"",IF(C119='Equivalent SHGC'!C99,'Envelope Details'!R99,""),"")</f>
        <v/>
      </c>
      <c r="E119" s="149">
        <f>'Equivalent SHGC'!N99</f>
        <v>0.8</v>
      </c>
      <c r="F119" s="149" t="str">
        <f>'Equivalent SHGC'!Q99</f>
        <v/>
      </c>
      <c r="G119" s="173" t="str">
        <f t="shared" si="4"/>
        <v/>
      </c>
    </row>
    <row r="120" spans="2:7" x14ac:dyDescent="0.3">
      <c r="B120" s="152">
        <f>'Equivalent SHGC'!B100</f>
        <v>0</v>
      </c>
      <c r="C120" s="188">
        <f>'Equivalent SHGC'!C100</f>
        <v>0</v>
      </c>
      <c r="D120" s="148" t="str">
        <f>IF(C120&lt;&gt;"",IF(C120='Equivalent SHGC'!C100,'Envelope Details'!R100,""),"")</f>
        <v/>
      </c>
      <c r="E120" s="149">
        <f>'Equivalent SHGC'!N100</f>
        <v>0.8</v>
      </c>
      <c r="F120" s="149" t="str">
        <f>'Equivalent SHGC'!Q100</f>
        <v/>
      </c>
      <c r="G120" s="173" t="str">
        <f t="shared" si="4"/>
        <v/>
      </c>
    </row>
    <row r="121" spans="2:7" x14ac:dyDescent="0.3">
      <c r="B121" s="152">
        <f>'Equivalent SHGC'!B101</f>
        <v>0</v>
      </c>
      <c r="C121" s="188">
        <f>'Equivalent SHGC'!C101</f>
        <v>0</v>
      </c>
      <c r="D121" s="148" t="str">
        <f>IF(C121&lt;&gt;"",IF(C121='Equivalent SHGC'!C101,'Envelope Details'!R101,""),"")</f>
        <v/>
      </c>
      <c r="E121" s="149">
        <f>'Equivalent SHGC'!N101</f>
        <v>0.8</v>
      </c>
      <c r="F121" s="149" t="str">
        <f>'Equivalent SHGC'!Q101</f>
        <v/>
      </c>
      <c r="G121" s="173" t="str">
        <f t="shared" si="4"/>
        <v/>
      </c>
    </row>
    <row r="122" spans="2:7" x14ac:dyDescent="0.3">
      <c r="B122" s="152">
        <f>'Equivalent SHGC'!B102</f>
        <v>0</v>
      </c>
      <c r="C122" s="188">
        <f>'Equivalent SHGC'!C102</f>
        <v>0</v>
      </c>
      <c r="D122" s="148" t="str">
        <f>IF(C122&lt;&gt;"",IF(C122='Equivalent SHGC'!C102,'Envelope Details'!R102,""),"")</f>
        <v/>
      </c>
      <c r="E122" s="149">
        <f>'Equivalent SHGC'!N102</f>
        <v>0.8</v>
      </c>
      <c r="F122" s="149" t="str">
        <f>'Equivalent SHGC'!Q102</f>
        <v/>
      </c>
      <c r="G122" s="173" t="str">
        <f t="shared" si="4"/>
        <v/>
      </c>
    </row>
    <row r="123" spans="2:7" x14ac:dyDescent="0.3">
      <c r="B123" s="152">
        <f>'Equivalent SHGC'!B103</f>
        <v>0</v>
      </c>
      <c r="C123" s="188">
        <f>'Equivalent SHGC'!C103</f>
        <v>0</v>
      </c>
      <c r="D123" s="148" t="str">
        <f>IF(C123&lt;&gt;"",IF(C123='Equivalent SHGC'!C103,'Envelope Details'!R103,""),"")</f>
        <v/>
      </c>
      <c r="E123" s="149">
        <f>'Equivalent SHGC'!N103</f>
        <v>0.8</v>
      </c>
      <c r="F123" s="149" t="str">
        <f>'Equivalent SHGC'!Q103</f>
        <v/>
      </c>
      <c r="G123" s="173" t="str">
        <f t="shared" si="4"/>
        <v/>
      </c>
    </row>
    <row r="124" spans="2:7" x14ac:dyDescent="0.3">
      <c r="B124" s="152">
        <f>'Equivalent SHGC'!B104</f>
        <v>0</v>
      </c>
      <c r="C124" s="188">
        <f>'Equivalent SHGC'!C104</f>
        <v>0</v>
      </c>
      <c r="D124" s="148" t="str">
        <f>IF(C124&lt;&gt;"",IF(C124='Equivalent SHGC'!C104,'Envelope Details'!R104,""),"")</f>
        <v/>
      </c>
      <c r="E124" s="149">
        <f>'Equivalent SHGC'!N104</f>
        <v>0.8</v>
      </c>
      <c r="F124" s="149" t="str">
        <f>'Equivalent SHGC'!Q104</f>
        <v/>
      </c>
      <c r="G124" s="173" t="str">
        <f t="shared" si="4"/>
        <v/>
      </c>
    </row>
    <row r="125" spans="2:7" x14ac:dyDescent="0.3">
      <c r="B125" s="152">
        <f>'Equivalent SHGC'!B105</f>
        <v>0</v>
      </c>
      <c r="C125" s="188">
        <f>'Equivalent SHGC'!C105</f>
        <v>0</v>
      </c>
      <c r="D125" s="148" t="str">
        <f>IF(C125&lt;&gt;"",IF(C125='Equivalent SHGC'!C105,'Envelope Details'!R105,""),"")</f>
        <v/>
      </c>
      <c r="E125" s="149">
        <f>'Equivalent SHGC'!N105</f>
        <v>0.8</v>
      </c>
      <c r="F125" s="149" t="str">
        <f>'Equivalent SHGC'!Q105</f>
        <v/>
      </c>
      <c r="G125" s="173" t="str">
        <f t="shared" si="4"/>
        <v/>
      </c>
    </row>
    <row r="126" spans="2:7" x14ac:dyDescent="0.3">
      <c r="B126" s="152">
        <f>'Equivalent SHGC'!B106</f>
        <v>0</v>
      </c>
      <c r="C126" s="188">
        <f>'Equivalent SHGC'!C106</f>
        <v>0</v>
      </c>
      <c r="D126" s="148" t="str">
        <f>IF(C126&lt;&gt;"",IF(C126='Equivalent SHGC'!C106,'Envelope Details'!R106,""),"")</f>
        <v/>
      </c>
      <c r="E126" s="149">
        <f>'Equivalent SHGC'!N106</f>
        <v>0.8</v>
      </c>
      <c r="F126" s="149" t="str">
        <f>'Equivalent SHGC'!Q106</f>
        <v/>
      </c>
      <c r="G126" s="173" t="str">
        <f t="shared" si="4"/>
        <v/>
      </c>
    </row>
    <row r="127" spans="2:7" x14ac:dyDescent="0.3">
      <c r="B127" s="152">
        <f>'Equivalent SHGC'!B107</f>
        <v>0</v>
      </c>
      <c r="C127" s="188">
        <f>'Equivalent SHGC'!C107</f>
        <v>0</v>
      </c>
      <c r="D127" s="148" t="str">
        <f>IF(C127&lt;&gt;"",IF(C127='Equivalent SHGC'!C107,'Envelope Details'!R107,""),"")</f>
        <v/>
      </c>
      <c r="E127" s="149">
        <f>'Equivalent SHGC'!N107</f>
        <v>0.8</v>
      </c>
      <c r="F127" s="149" t="str">
        <f>'Equivalent SHGC'!Q107</f>
        <v/>
      </c>
      <c r="G127" s="173" t="str">
        <f t="shared" si="4"/>
        <v/>
      </c>
    </row>
    <row r="128" spans="2:7" x14ac:dyDescent="0.3">
      <c r="B128" s="152">
        <f>'Equivalent SHGC'!B108</f>
        <v>0</v>
      </c>
      <c r="C128" s="188">
        <f>'Equivalent SHGC'!C108</f>
        <v>0</v>
      </c>
      <c r="D128" s="148" t="str">
        <f>IF(C128&lt;&gt;"",IF(C128='Equivalent SHGC'!C108,'Envelope Details'!R108,""),"")</f>
        <v/>
      </c>
      <c r="E128" s="149">
        <f>'Equivalent SHGC'!N108</f>
        <v>0.8</v>
      </c>
      <c r="F128" s="149" t="str">
        <f>'Equivalent SHGC'!Q108</f>
        <v/>
      </c>
      <c r="G128" s="173" t="str">
        <f t="shared" si="4"/>
        <v/>
      </c>
    </row>
    <row r="129" spans="2:7" x14ac:dyDescent="0.3">
      <c r="B129" s="152">
        <f>'Equivalent SHGC'!B109</f>
        <v>0</v>
      </c>
      <c r="C129" s="188">
        <f>'Equivalent SHGC'!C109</f>
        <v>0</v>
      </c>
      <c r="D129" s="148" t="str">
        <f>IF(C129&lt;&gt;"",IF(C129='Equivalent SHGC'!C109,'Envelope Details'!R109,""),"")</f>
        <v/>
      </c>
      <c r="E129" s="149">
        <f>'Equivalent SHGC'!N109</f>
        <v>0.8</v>
      </c>
      <c r="F129" s="149" t="str">
        <f>'Equivalent SHGC'!Q109</f>
        <v/>
      </c>
      <c r="G129" s="173" t="str">
        <f t="shared" si="4"/>
        <v/>
      </c>
    </row>
    <row r="130" spans="2:7" x14ac:dyDescent="0.3">
      <c r="B130" s="152">
        <f>'Equivalent SHGC'!B110</f>
        <v>0</v>
      </c>
      <c r="C130" s="188">
        <f>'Equivalent SHGC'!C110</f>
        <v>0</v>
      </c>
      <c r="D130" s="148" t="str">
        <f>IF(C130&lt;&gt;"",IF(C130='Equivalent SHGC'!C110,'Envelope Details'!R110,""),"")</f>
        <v/>
      </c>
      <c r="E130" s="149">
        <f>'Equivalent SHGC'!N110</f>
        <v>0.8</v>
      </c>
      <c r="F130" s="149" t="str">
        <f>'Equivalent SHGC'!Q110</f>
        <v/>
      </c>
      <c r="G130" s="173" t="str">
        <f t="shared" si="4"/>
        <v/>
      </c>
    </row>
    <row r="131" spans="2:7" x14ac:dyDescent="0.3">
      <c r="B131" s="152">
        <f>'Equivalent SHGC'!B111</f>
        <v>0</v>
      </c>
      <c r="C131" s="188">
        <f>'Equivalent SHGC'!C111</f>
        <v>0</v>
      </c>
      <c r="D131" s="148" t="str">
        <f>IF(C131&lt;&gt;"",IF(C131='Equivalent SHGC'!C111,'Envelope Details'!R111,""),"")</f>
        <v/>
      </c>
      <c r="E131" s="149">
        <f>'Equivalent SHGC'!N111</f>
        <v>0.8</v>
      </c>
      <c r="F131" s="149" t="str">
        <f>'Equivalent SHGC'!Q111</f>
        <v/>
      </c>
      <c r="G131" s="173" t="str">
        <f t="shared" ref="G131:G194" si="5">IFERROR(D131*E131*F131,"")</f>
        <v/>
      </c>
    </row>
    <row r="132" spans="2:7" x14ac:dyDescent="0.3">
      <c r="B132" s="152">
        <f>'Equivalent SHGC'!B112</f>
        <v>0</v>
      </c>
      <c r="C132" s="188">
        <f>'Equivalent SHGC'!C112</f>
        <v>0</v>
      </c>
      <c r="D132" s="148" t="str">
        <f>IF(C132&lt;&gt;"",IF(C132='Equivalent SHGC'!C112,'Envelope Details'!R112,""),"")</f>
        <v/>
      </c>
      <c r="E132" s="149">
        <f>'Equivalent SHGC'!N112</f>
        <v>0.8</v>
      </c>
      <c r="F132" s="149" t="str">
        <f>'Equivalent SHGC'!Q112</f>
        <v/>
      </c>
      <c r="G132" s="173" t="str">
        <f t="shared" si="5"/>
        <v/>
      </c>
    </row>
    <row r="133" spans="2:7" x14ac:dyDescent="0.3">
      <c r="B133" s="152">
        <f>'Equivalent SHGC'!B113</f>
        <v>0</v>
      </c>
      <c r="C133" s="188">
        <f>'Equivalent SHGC'!C113</f>
        <v>0</v>
      </c>
      <c r="D133" s="148" t="str">
        <f>IF(C133&lt;&gt;"",IF(C133='Equivalent SHGC'!C113,'Envelope Details'!R113,""),"")</f>
        <v/>
      </c>
      <c r="E133" s="149">
        <f>'Equivalent SHGC'!N113</f>
        <v>0.8</v>
      </c>
      <c r="F133" s="149" t="str">
        <f>'Equivalent SHGC'!Q113</f>
        <v/>
      </c>
      <c r="G133" s="173" t="str">
        <f t="shared" si="5"/>
        <v/>
      </c>
    </row>
    <row r="134" spans="2:7" x14ac:dyDescent="0.3">
      <c r="B134" s="152">
        <f>'Equivalent SHGC'!B114</f>
        <v>0</v>
      </c>
      <c r="C134" s="188">
        <f>'Equivalent SHGC'!C114</f>
        <v>0</v>
      </c>
      <c r="D134" s="148" t="str">
        <f>IF(C134&lt;&gt;"",IF(C134='Equivalent SHGC'!C114,'Envelope Details'!R114,""),"")</f>
        <v/>
      </c>
      <c r="E134" s="149">
        <f>'Equivalent SHGC'!N114</f>
        <v>0.8</v>
      </c>
      <c r="F134" s="149" t="str">
        <f>'Equivalent SHGC'!Q114</f>
        <v/>
      </c>
      <c r="G134" s="173" t="str">
        <f t="shared" si="5"/>
        <v/>
      </c>
    </row>
    <row r="135" spans="2:7" x14ac:dyDescent="0.3">
      <c r="B135" s="152">
        <f>'Equivalent SHGC'!B115</f>
        <v>0</v>
      </c>
      <c r="C135" s="188">
        <f>'Equivalent SHGC'!C115</f>
        <v>0</v>
      </c>
      <c r="D135" s="148" t="str">
        <f>IF(C135&lt;&gt;"",IF(C135='Equivalent SHGC'!C115,'Envelope Details'!R115,""),"")</f>
        <v/>
      </c>
      <c r="E135" s="149">
        <f>'Equivalent SHGC'!N115</f>
        <v>0.8</v>
      </c>
      <c r="F135" s="149" t="str">
        <f>'Equivalent SHGC'!Q115</f>
        <v/>
      </c>
      <c r="G135" s="173" t="str">
        <f t="shared" si="5"/>
        <v/>
      </c>
    </row>
    <row r="136" spans="2:7" x14ac:dyDescent="0.3">
      <c r="B136" s="152">
        <f>'Equivalent SHGC'!B116</f>
        <v>0</v>
      </c>
      <c r="C136" s="188">
        <f>'Equivalent SHGC'!C116</f>
        <v>0</v>
      </c>
      <c r="D136" s="148" t="str">
        <f>IF(C136&lt;&gt;"",IF(C136='Equivalent SHGC'!C116,'Envelope Details'!R116,""),"")</f>
        <v/>
      </c>
      <c r="E136" s="149">
        <f>'Equivalent SHGC'!N116</f>
        <v>0.8</v>
      </c>
      <c r="F136" s="149" t="str">
        <f>'Equivalent SHGC'!Q116</f>
        <v/>
      </c>
      <c r="G136" s="173" t="str">
        <f t="shared" si="5"/>
        <v/>
      </c>
    </row>
    <row r="137" spans="2:7" x14ac:dyDescent="0.3">
      <c r="B137" s="152">
        <f>'Equivalent SHGC'!B117</f>
        <v>0</v>
      </c>
      <c r="C137" s="188">
        <f>'Equivalent SHGC'!C117</f>
        <v>0</v>
      </c>
      <c r="D137" s="148" t="str">
        <f>IF(C137&lt;&gt;"",IF(C137='Equivalent SHGC'!C117,'Envelope Details'!R117,""),"")</f>
        <v/>
      </c>
      <c r="E137" s="149">
        <f>'Equivalent SHGC'!N117</f>
        <v>0.8</v>
      </c>
      <c r="F137" s="149" t="str">
        <f>'Equivalent SHGC'!Q117</f>
        <v/>
      </c>
      <c r="G137" s="173" t="str">
        <f t="shared" si="5"/>
        <v/>
      </c>
    </row>
    <row r="138" spans="2:7" x14ac:dyDescent="0.3">
      <c r="B138" s="152">
        <f>'Equivalent SHGC'!B118</f>
        <v>0</v>
      </c>
      <c r="C138" s="188">
        <f>'Equivalent SHGC'!C118</f>
        <v>0</v>
      </c>
      <c r="D138" s="148" t="str">
        <f>IF(C138&lt;&gt;"",IF(C138='Equivalent SHGC'!C118,'Envelope Details'!R118,""),"")</f>
        <v/>
      </c>
      <c r="E138" s="149">
        <f>'Equivalent SHGC'!N118</f>
        <v>0.8</v>
      </c>
      <c r="F138" s="149" t="str">
        <f>'Equivalent SHGC'!Q118</f>
        <v/>
      </c>
      <c r="G138" s="173" t="str">
        <f t="shared" si="5"/>
        <v/>
      </c>
    </row>
    <row r="139" spans="2:7" x14ac:dyDescent="0.3">
      <c r="B139" s="152">
        <f>'Equivalent SHGC'!B119</f>
        <v>0</v>
      </c>
      <c r="C139" s="188">
        <f>'Equivalent SHGC'!C119</f>
        <v>0</v>
      </c>
      <c r="D139" s="148" t="str">
        <f>IF(C139&lt;&gt;"",IF(C139='Equivalent SHGC'!C119,'Envelope Details'!R119,""),"")</f>
        <v/>
      </c>
      <c r="E139" s="149">
        <f>'Equivalent SHGC'!N119</f>
        <v>0.8</v>
      </c>
      <c r="F139" s="149" t="str">
        <f>'Equivalent SHGC'!Q119</f>
        <v/>
      </c>
      <c r="G139" s="173" t="str">
        <f t="shared" si="5"/>
        <v/>
      </c>
    </row>
    <row r="140" spans="2:7" x14ac:dyDescent="0.3">
      <c r="B140" s="152">
        <f>'Equivalent SHGC'!B120</f>
        <v>0</v>
      </c>
      <c r="C140" s="188">
        <f>'Equivalent SHGC'!C120</f>
        <v>0</v>
      </c>
      <c r="D140" s="148" t="str">
        <f>IF(C140&lt;&gt;"",IF(C140='Equivalent SHGC'!C120,'Envelope Details'!R120,""),"")</f>
        <v/>
      </c>
      <c r="E140" s="149">
        <f>'Equivalent SHGC'!N120</f>
        <v>0.8</v>
      </c>
      <c r="F140" s="149" t="str">
        <f>'Equivalent SHGC'!Q120</f>
        <v/>
      </c>
      <c r="G140" s="173" t="str">
        <f t="shared" si="5"/>
        <v/>
      </c>
    </row>
    <row r="141" spans="2:7" x14ac:dyDescent="0.3">
      <c r="B141" s="152">
        <f>'Equivalent SHGC'!B121</f>
        <v>0</v>
      </c>
      <c r="C141" s="188">
        <f>'Equivalent SHGC'!C121</f>
        <v>0</v>
      </c>
      <c r="D141" s="148" t="str">
        <f>IF(C141&lt;&gt;"",IF(C141='Equivalent SHGC'!C121,'Envelope Details'!R121,""),"")</f>
        <v/>
      </c>
      <c r="E141" s="149">
        <f>'Equivalent SHGC'!N121</f>
        <v>0.8</v>
      </c>
      <c r="F141" s="149" t="str">
        <f>'Equivalent SHGC'!Q121</f>
        <v/>
      </c>
      <c r="G141" s="173" t="str">
        <f t="shared" si="5"/>
        <v/>
      </c>
    </row>
    <row r="142" spans="2:7" x14ac:dyDescent="0.3">
      <c r="B142" s="152">
        <f>'Equivalent SHGC'!B122</f>
        <v>0</v>
      </c>
      <c r="C142" s="188">
        <f>'Equivalent SHGC'!C122</f>
        <v>0</v>
      </c>
      <c r="D142" s="148" t="str">
        <f>IF(C142&lt;&gt;"",IF(C142='Equivalent SHGC'!C122,'Envelope Details'!R122,""),"")</f>
        <v/>
      </c>
      <c r="E142" s="149">
        <f>'Equivalent SHGC'!N122</f>
        <v>0.8</v>
      </c>
      <c r="F142" s="149" t="str">
        <f>'Equivalent SHGC'!Q122</f>
        <v/>
      </c>
      <c r="G142" s="173" t="str">
        <f t="shared" si="5"/>
        <v/>
      </c>
    </row>
    <row r="143" spans="2:7" x14ac:dyDescent="0.3">
      <c r="B143" s="152">
        <f>'Equivalent SHGC'!B123</f>
        <v>0</v>
      </c>
      <c r="C143" s="188">
        <f>'Equivalent SHGC'!C123</f>
        <v>0</v>
      </c>
      <c r="D143" s="148" t="str">
        <f>IF(C143&lt;&gt;"",IF(C143='Equivalent SHGC'!C123,'Envelope Details'!R123,""),"")</f>
        <v/>
      </c>
      <c r="E143" s="149">
        <f>'Equivalent SHGC'!N123</f>
        <v>0.8</v>
      </c>
      <c r="F143" s="149" t="str">
        <f>'Equivalent SHGC'!Q123</f>
        <v/>
      </c>
      <c r="G143" s="173" t="str">
        <f t="shared" si="5"/>
        <v/>
      </c>
    </row>
    <row r="144" spans="2:7" x14ac:dyDescent="0.3">
      <c r="B144" s="152">
        <f>'Equivalent SHGC'!B124</f>
        <v>0</v>
      </c>
      <c r="C144" s="188">
        <f>'Equivalent SHGC'!C124</f>
        <v>0</v>
      </c>
      <c r="D144" s="148" t="str">
        <f>IF(C144&lt;&gt;"",IF(C144='Equivalent SHGC'!C124,'Envelope Details'!R124,""),"")</f>
        <v/>
      </c>
      <c r="E144" s="149">
        <f>'Equivalent SHGC'!N124</f>
        <v>0.8</v>
      </c>
      <c r="F144" s="149" t="str">
        <f>'Equivalent SHGC'!Q124</f>
        <v/>
      </c>
      <c r="G144" s="173" t="str">
        <f t="shared" si="5"/>
        <v/>
      </c>
    </row>
    <row r="145" spans="2:7" x14ac:dyDescent="0.3">
      <c r="B145" s="152">
        <f>'Equivalent SHGC'!B125</f>
        <v>0</v>
      </c>
      <c r="C145" s="188">
        <f>'Equivalent SHGC'!C125</f>
        <v>0</v>
      </c>
      <c r="D145" s="148" t="str">
        <f>IF(C145&lt;&gt;"",IF(C145='Equivalent SHGC'!C125,'Envelope Details'!R125,""),"")</f>
        <v/>
      </c>
      <c r="E145" s="149">
        <f>'Equivalent SHGC'!N125</f>
        <v>0.8</v>
      </c>
      <c r="F145" s="149" t="str">
        <f>'Equivalent SHGC'!Q125</f>
        <v/>
      </c>
      <c r="G145" s="173" t="str">
        <f t="shared" si="5"/>
        <v/>
      </c>
    </row>
    <row r="146" spans="2:7" x14ac:dyDescent="0.3">
      <c r="B146" s="152">
        <f>'Equivalent SHGC'!B126</f>
        <v>0</v>
      </c>
      <c r="C146" s="188">
        <f>'Equivalent SHGC'!C126</f>
        <v>0</v>
      </c>
      <c r="D146" s="148" t="str">
        <f>IF(C146&lt;&gt;"",IF(C146='Equivalent SHGC'!C126,'Envelope Details'!R126,""),"")</f>
        <v/>
      </c>
      <c r="E146" s="149">
        <f>'Equivalent SHGC'!N126</f>
        <v>0.8</v>
      </c>
      <c r="F146" s="149" t="str">
        <f>'Equivalent SHGC'!Q126</f>
        <v/>
      </c>
      <c r="G146" s="173" t="str">
        <f t="shared" si="5"/>
        <v/>
      </c>
    </row>
    <row r="147" spans="2:7" x14ac:dyDescent="0.3">
      <c r="B147" s="152">
        <f>'Equivalent SHGC'!B127</f>
        <v>0</v>
      </c>
      <c r="C147" s="188">
        <f>'Equivalent SHGC'!C127</f>
        <v>0</v>
      </c>
      <c r="D147" s="148" t="str">
        <f>IF(C147&lt;&gt;"",IF(C147='Equivalent SHGC'!C127,'Envelope Details'!R127,""),"")</f>
        <v/>
      </c>
      <c r="E147" s="149">
        <f>'Equivalent SHGC'!N127</f>
        <v>0.8</v>
      </c>
      <c r="F147" s="149" t="str">
        <f>'Equivalent SHGC'!Q127</f>
        <v/>
      </c>
      <c r="G147" s="173" t="str">
        <f t="shared" si="5"/>
        <v/>
      </c>
    </row>
    <row r="148" spans="2:7" x14ac:dyDescent="0.3">
      <c r="B148" s="152">
        <f>'Equivalent SHGC'!B128</f>
        <v>0</v>
      </c>
      <c r="C148" s="188">
        <f>'Equivalent SHGC'!C128</f>
        <v>0</v>
      </c>
      <c r="D148" s="148" t="str">
        <f>IF(C148&lt;&gt;"",IF(C148='Equivalent SHGC'!C128,'Envelope Details'!R128,""),"")</f>
        <v/>
      </c>
      <c r="E148" s="149">
        <f>'Equivalent SHGC'!N128</f>
        <v>0.8</v>
      </c>
      <c r="F148" s="149" t="str">
        <f>'Equivalent SHGC'!Q128</f>
        <v/>
      </c>
      <c r="G148" s="173" t="str">
        <f t="shared" si="5"/>
        <v/>
      </c>
    </row>
    <row r="149" spans="2:7" x14ac:dyDescent="0.3">
      <c r="B149" s="152">
        <f>'Equivalent SHGC'!B129</f>
        <v>0</v>
      </c>
      <c r="C149" s="188">
        <f>'Equivalent SHGC'!C129</f>
        <v>0</v>
      </c>
      <c r="D149" s="148" t="str">
        <f>IF(C149&lt;&gt;"",IF(C149='Equivalent SHGC'!C129,'Envelope Details'!R129,""),"")</f>
        <v/>
      </c>
      <c r="E149" s="149">
        <f>'Equivalent SHGC'!N129</f>
        <v>0.8</v>
      </c>
      <c r="F149" s="149" t="str">
        <f>'Equivalent SHGC'!Q129</f>
        <v/>
      </c>
      <c r="G149" s="173" t="str">
        <f t="shared" si="5"/>
        <v/>
      </c>
    </row>
    <row r="150" spans="2:7" x14ac:dyDescent="0.3">
      <c r="B150" s="152">
        <f>'Equivalent SHGC'!B130</f>
        <v>0</v>
      </c>
      <c r="C150" s="188">
        <f>'Equivalent SHGC'!C130</f>
        <v>0</v>
      </c>
      <c r="D150" s="148" t="str">
        <f>IF(C150&lt;&gt;"",IF(C150='Equivalent SHGC'!C130,'Envelope Details'!R130,""),"")</f>
        <v/>
      </c>
      <c r="E150" s="149">
        <f>'Equivalent SHGC'!N130</f>
        <v>0.8</v>
      </c>
      <c r="F150" s="149" t="str">
        <f>'Equivalent SHGC'!Q130</f>
        <v/>
      </c>
      <c r="G150" s="173" t="str">
        <f t="shared" si="5"/>
        <v/>
      </c>
    </row>
    <row r="151" spans="2:7" x14ac:dyDescent="0.3">
      <c r="B151" s="152">
        <f>'Equivalent SHGC'!B131</f>
        <v>0</v>
      </c>
      <c r="C151" s="188">
        <f>'Equivalent SHGC'!C131</f>
        <v>0</v>
      </c>
      <c r="D151" s="148" t="str">
        <f>IF(C151&lt;&gt;"",IF(C151='Equivalent SHGC'!C131,'Envelope Details'!R131,""),"")</f>
        <v/>
      </c>
      <c r="E151" s="149">
        <f>'Equivalent SHGC'!N131</f>
        <v>0.8</v>
      </c>
      <c r="F151" s="149" t="str">
        <f>'Equivalent SHGC'!Q131</f>
        <v/>
      </c>
      <c r="G151" s="173" t="str">
        <f t="shared" si="5"/>
        <v/>
      </c>
    </row>
    <row r="152" spans="2:7" x14ac:dyDescent="0.3">
      <c r="B152" s="152">
        <f>'Equivalent SHGC'!B132</f>
        <v>0</v>
      </c>
      <c r="C152" s="188">
        <f>'Equivalent SHGC'!C132</f>
        <v>0</v>
      </c>
      <c r="D152" s="148" t="str">
        <f>IF(C152&lt;&gt;"",IF(C152='Equivalent SHGC'!C132,'Envelope Details'!R132,""),"")</f>
        <v/>
      </c>
      <c r="E152" s="149">
        <f>'Equivalent SHGC'!N132</f>
        <v>0.8</v>
      </c>
      <c r="F152" s="149" t="str">
        <f>'Equivalent SHGC'!Q132</f>
        <v/>
      </c>
      <c r="G152" s="173" t="str">
        <f t="shared" si="5"/>
        <v/>
      </c>
    </row>
    <row r="153" spans="2:7" x14ac:dyDescent="0.3">
      <c r="B153" s="152">
        <f>'Equivalent SHGC'!B133</f>
        <v>0</v>
      </c>
      <c r="C153" s="188">
        <f>'Equivalent SHGC'!C133</f>
        <v>0</v>
      </c>
      <c r="D153" s="148" t="str">
        <f>IF(C153&lt;&gt;"",IF(C153='Equivalent SHGC'!C133,'Envelope Details'!R133,""),"")</f>
        <v/>
      </c>
      <c r="E153" s="149">
        <f>'Equivalent SHGC'!N133</f>
        <v>0.8</v>
      </c>
      <c r="F153" s="149" t="str">
        <f>'Equivalent SHGC'!Q133</f>
        <v/>
      </c>
      <c r="G153" s="173" t="str">
        <f t="shared" si="5"/>
        <v/>
      </c>
    </row>
    <row r="154" spans="2:7" x14ac:dyDescent="0.3">
      <c r="B154" s="152">
        <f>'Equivalent SHGC'!B134</f>
        <v>0</v>
      </c>
      <c r="C154" s="188">
        <f>'Equivalent SHGC'!C134</f>
        <v>0</v>
      </c>
      <c r="D154" s="148" t="str">
        <f>IF(C154&lt;&gt;"",IF(C154='Equivalent SHGC'!C134,'Envelope Details'!R134,""),"")</f>
        <v/>
      </c>
      <c r="E154" s="149">
        <f>'Equivalent SHGC'!N134</f>
        <v>0.8</v>
      </c>
      <c r="F154" s="149" t="str">
        <f>'Equivalent SHGC'!Q134</f>
        <v/>
      </c>
      <c r="G154" s="173" t="str">
        <f t="shared" si="5"/>
        <v/>
      </c>
    </row>
    <row r="155" spans="2:7" x14ac:dyDescent="0.3">
      <c r="B155" s="152">
        <f>'Equivalent SHGC'!B135</f>
        <v>0</v>
      </c>
      <c r="C155" s="188">
        <f>'Equivalent SHGC'!C135</f>
        <v>0</v>
      </c>
      <c r="D155" s="148" t="str">
        <f>IF(C155&lt;&gt;"",IF(C155='Equivalent SHGC'!C135,'Envelope Details'!R135,""),"")</f>
        <v/>
      </c>
      <c r="E155" s="149">
        <f>'Equivalent SHGC'!N135</f>
        <v>0.8</v>
      </c>
      <c r="F155" s="149" t="str">
        <f>'Equivalent SHGC'!Q135</f>
        <v/>
      </c>
      <c r="G155" s="173" t="str">
        <f t="shared" si="5"/>
        <v/>
      </c>
    </row>
    <row r="156" spans="2:7" x14ac:dyDescent="0.3">
      <c r="B156" s="152">
        <f>'Equivalent SHGC'!B136</f>
        <v>0</v>
      </c>
      <c r="C156" s="188">
        <f>'Equivalent SHGC'!C136</f>
        <v>0</v>
      </c>
      <c r="D156" s="148" t="str">
        <f>IF(C156&lt;&gt;"",IF(C156='Equivalent SHGC'!C136,'Envelope Details'!R136,""),"")</f>
        <v/>
      </c>
      <c r="E156" s="149">
        <f>'Equivalent SHGC'!N136</f>
        <v>0.8</v>
      </c>
      <c r="F156" s="149" t="str">
        <f>'Equivalent SHGC'!Q136</f>
        <v/>
      </c>
      <c r="G156" s="173" t="str">
        <f t="shared" si="5"/>
        <v/>
      </c>
    </row>
    <row r="157" spans="2:7" x14ac:dyDescent="0.3">
      <c r="B157" s="152">
        <f>'Equivalent SHGC'!B137</f>
        <v>0</v>
      </c>
      <c r="C157" s="188">
        <f>'Equivalent SHGC'!C137</f>
        <v>0</v>
      </c>
      <c r="D157" s="148" t="str">
        <f>IF(C157&lt;&gt;"",IF(C157='Equivalent SHGC'!C137,'Envelope Details'!R137,""),"")</f>
        <v/>
      </c>
      <c r="E157" s="149">
        <f>'Equivalent SHGC'!N137</f>
        <v>0.8</v>
      </c>
      <c r="F157" s="149" t="str">
        <f>'Equivalent SHGC'!Q137</f>
        <v/>
      </c>
      <c r="G157" s="173" t="str">
        <f t="shared" si="5"/>
        <v/>
      </c>
    </row>
    <row r="158" spans="2:7" x14ac:dyDescent="0.3">
      <c r="B158" s="152">
        <f>'Equivalent SHGC'!B138</f>
        <v>0</v>
      </c>
      <c r="C158" s="188">
        <f>'Equivalent SHGC'!C138</f>
        <v>0</v>
      </c>
      <c r="D158" s="148" t="str">
        <f>IF(C158&lt;&gt;"",IF(C158='Equivalent SHGC'!C138,'Envelope Details'!R138,""),"")</f>
        <v/>
      </c>
      <c r="E158" s="149">
        <f>'Equivalent SHGC'!N138</f>
        <v>0.8</v>
      </c>
      <c r="F158" s="149" t="str">
        <f>'Equivalent SHGC'!Q138</f>
        <v/>
      </c>
      <c r="G158" s="173" t="str">
        <f t="shared" si="5"/>
        <v/>
      </c>
    </row>
    <row r="159" spans="2:7" x14ac:dyDescent="0.3">
      <c r="B159" s="152">
        <f>'Equivalent SHGC'!B139</f>
        <v>0</v>
      </c>
      <c r="C159" s="188">
        <f>'Equivalent SHGC'!C139</f>
        <v>0</v>
      </c>
      <c r="D159" s="148" t="str">
        <f>IF(C159&lt;&gt;"",IF(C159='Equivalent SHGC'!C139,'Envelope Details'!R139,""),"")</f>
        <v/>
      </c>
      <c r="E159" s="149">
        <f>'Equivalent SHGC'!N139</f>
        <v>0.8</v>
      </c>
      <c r="F159" s="149" t="str">
        <f>'Equivalent SHGC'!Q139</f>
        <v/>
      </c>
      <c r="G159" s="173" t="str">
        <f t="shared" si="5"/>
        <v/>
      </c>
    </row>
    <row r="160" spans="2:7" x14ac:dyDescent="0.3">
      <c r="B160" s="152">
        <f>'Equivalent SHGC'!B140</f>
        <v>0</v>
      </c>
      <c r="C160" s="188">
        <f>'Equivalent SHGC'!C140</f>
        <v>0</v>
      </c>
      <c r="D160" s="148" t="str">
        <f>IF(C160&lt;&gt;"",IF(C160='Equivalent SHGC'!C140,'Envelope Details'!R140,""),"")</f>
        <v/>
      </c>
      <c r="E160" s="149">
        <f>'Equivalent SHGC'!N140</f>
        <v>0.8</v>
      </c>
      <c r="F160" s="149" t="str">
        <f>'Equivalent SHGC'!Q140</f>
        <v/>
      </c>
      <c r="G160" s="173" t="str">
        <f t="shared" si="5"/>
        <v/>
      </c>
    </row>
    <row r="161" spans="2:7" x14ac:dyDescent="0.3">
      <c r="B161" s="152">
        <f>'Equivalent SHGC'!B141</f>
        <v>0</v>
      </c>
      <c r="C161" s="188">
        <f>'Equivalent SHGC'!C141</f>
        <v>0</v>
      </c>
      <c r="D161" s="148" t="str">
        <f>IF(C161&lt;&gt;"",IF(C161='Equivalent SHGC'!C141,'Envelope Details'!R141,""),"")</f>
        <v/>
      </c>
      <c r="E161" s="149">
        <f>'Equivalent SHGC'!N141</f>
        <v>0.8</v>
      </c>
      <c r="F161" s="149" t="str">
        <f>'Equivalent SHGC'!Q141</f>
        <v/>
      </c>
      <c r="G161" s="173" t="str">
        <f t="shared" si="5"/>
        <v/>
      </c>
    </row>
    <row r="162" spans="2:7" x14ac:dyDescent="0.3">
      <c r="B162" s="152">
        <f>'Equivalent SHGC'!B142</f>
        <v>0</v>
      </c>
      <c r="C162" s="188">
        <f>'Equivalent SHGC'!C142</f>
        <v>0</v>
      </c>
      <c r="D162" s="148" t="str">
        <f>IF(C162&lt;&gt;"",IF(C162='Equivalent SHGC'!C142,'Envelope Details'!R142,""),"")</f>
        <v/>
      </c>
      <c r="E162" s="149">
        <f>'Equivalent SHGC'!N142</f>
        <v>0.8</v>
      </c>
      <c r="F162" s="149" t="str">
        <f>'Equivalent SHGC'!Q142</f>
        <v/>
      </c>
      <c r="G162" s="173" t="str">
        <f t="shared" si="5"/>
        <v/>
      </c>
    </row>
    <row r="163" spans="2:7" x14ac:dyDescent="0.3">
      <c r="B163" s="152">
        <f>'Equivalent SHGC'!B143</f>
        <v>0</v>
      </c>
      <c r="C163" s="188">
        <f>'Equivalent SHGC'!C143</f>
        <v>0</v>
      </c>
      <c r="D163" s="148" t="str">
        <f>IF(C163&lt;&gt;"",IF(C163='Equivalent SHGC'!C143,'Envelope Details'!R143,""),"")</f>
        <v/>
      </c>
      <c r="E163" s="149">
        <f>'Equivalent SHGC'!N143</f>
        <v>0.8</v>
      </c>
      <c r="F163" s="149" t="str">
        <f>'Equivalent SHGC'!Q143</f>
        <v/>
      </c>
      <c r="G163" s="173" t="str">
        <f t="shared" si="5"/>
        <v/>
      </c>
    </row>
    <row r="164" spans="2:7" x14ac:dyDescent="0.3">
      <c r="B164" s="152">
        <f>'Equivalent SHGC'!B144</f>
        <v>0</v>
      </c>
      <c r="C164" s="188">
        <f>'Equivalent SHGC'!C144</f>
        <v>0</v>
      </c>
      <c r="D164" s="148" t="str">
        <f>IF(C164&lt;&gt;"",IF(C164='Equivalent SHGC'!C144,'Envelope Details'!R144,""),"")</f>
        <v/>
      </c>
      <c r="E164" s="149">
        <f>'Equivalent SHGC'!N144</f>
        <v>0.8</v>
      </c>
      <c r="F164" s="149" t="str">
        <f>'Equivalent SHGC'!Q144</f>
        <v/>
      </c>
      <c r="G164" s="173" t="str">
        <f t="shared" si="5"/>
        <v/>
      </c>
    </row>
    <row r="165" spans="2:7" x14ac:dyDescent="0.3">
      <c r="B165" s="152">
        <f>'Equivalent SHGC'!B145</f>
        <v>0</v>
      </c>
      <c r="C165" s="188">
        <f>'Equivalent SHGC'!C145</f>
        <v>0</v>
      </c>
      <c r="D165" s="148" t="str">
        <f>IF(C165&lt;&gt;"",IF(C165='Equivalent SHGC'!C145,'Envelope Details'!R145,""),"")</f>
        <v/>
      </c>
      <c r="E165" s="149">
        <f>'Equivalent SHGC'!N145</f>
        <v>0.8</v>
      </c>
      <c r="F165" s="149" t="str">
        <f>'Equivalent SHGC'!Q145</f>
        <v/>
      </c>
      <c r="G165" s="173" t="str">
        <f t="shared" si="5"/>
        <v/>
      </c>
    </row>
    <row r="166" spans="2:7" x14ac:dyDescent="0.3">
      <c r="B166" s="152">
        <f>'Equivalent SHGC'!B146</f>
        <v>0</v>
      </c>
      <c r="C166" s="188">
        <f>'Equivalent SHGC'!C146</f>
        <v>0</v>
      </c>
      <c r="D166" s="148" t="str">
        <f>IF(C166&lt;&gt;"",IF(C166='Equivalent SHGC'!C146,'Envelope Details'!R146,""),"")</f>
        <v/>
      </c>
      <c r="E166" s="149">
        <f>'Equivalent SHGC'!N146</f>
        <v>0.8</v>
      </c>
      <c r="F166" s="149" t="str">
        <f>'Equivalent SHGC'!Q146</f>
        <v/>
      </c>
      <c r="G166" s="173" t="str">
        <f t="shared" si="5"/>
        <v/>
      </c>
    </row>
    <row r="167" spans="2:7" x14ac:dyDescent="0.3">
      <c r="B167" s="152">
        <f>'Equivalent SHGC'!B147</f>
        <v>0</v>
      </c>
      <c r="C167" s="188">
        <f>'Equivalent SHGC'!C147</f>
        <v>0</v>
      </c>
      <c r="D167" s="148" t="str">
        <f>IF(C167&lt;&gt;"",IF(C167='Equivalent SHGC'!C147,'Envelope Details'!R147,""),"")</f>
        <v/>
      </c>
      <c r="E167" s="149">
        <f>'Equivalent SHGC'!N147</f>
        <v>0.8</v>
      </c>
      <c r="F167" s="149" t="str">
        <f>'Equivalent SHGC'!Q147</f>
        <v/>
      </c>
      <c r="G167" s="173" t="str">
        <f t="shared" si="5"/>
        <v/>
      </c>
    </row>
    <row r="168" spans="2:7" x14ac:dyDescent="0.3">
      <c r="B168" s="152">
        <f>'Equivalent SHGC'!B148</f>
        <v>0</v>
      </c>
      <c r="C168" s="188">
        <f>'Equivalent SHGC'!C148</f>
        <v>0</v>
      </c>
      <c r="D168" s="148" t="str">
        <f>IF(C168&lt;&gt;"",IF(C168='Equivalent SHGC'!C148,'Envelope Details'!R148,""),"")</f>
        <v/>
      </c>
      <c r="E168" s="149">
        <f>'Equivalent SHGC'!N148</f>
        <v>0.8</v>
      </c>
      <c r="F168" s="149" t="str">
        <f>'Equivalent SHGC'!Q148</f>
        <v/>
      </c>
      <c r="G168" s="173" t="str">
        <f t="shared" si="5"/>
        <v/>
      </c>
    </row>
    <row r="169" spans="2:7" x14ac:dyDescent="0.3">
      <c r="B169" s="152">
        <f>'Equivalent SHGC'!B149</f>
        <v>0</v>
      </c>
      <c r="C169" s="188">
        <f>'Equivalent SHGC'!C149</f>
        <v>0</v>
      </c>
      <c r="D169" s="148" t="str">
        <f>IF(C169&lt;&gt;"",IF(C169='Equivalent SHGC'!C149,'Envelope Details'!R149,""),"")</f>
        <v/>
      </c>
      <c r="E169" s="149">
        <f>'Equivalent SHGC'!N149</f>
        <v>0.8</v>
      </c>
      <c r="F169" s="149" t="str">
        <f>'Equivalent SHGC'!Q149</f>
        <v/>
      </c>
      <c r="G169" s="173" t="str">
        <f t="shared" si="5"/>
        <v/>
      </c>
    </row>
    <row r="170" spans="2:7" x14ac:dyDescent="0.3">
      <c r="B170" s="152">
        <f>'Equivalent SHGC'!B150</f>
        <v>0</v>
      </c>
      <c r="C170" s="188">
        <f>'Equivalent SHGC'!C150</f>
        <v>0</v>
      </c>
      <c r="D170" s="148" t="str">
        <f>IF(C170&lt;&gt;"",IF(C170='Equivalent SHGC'!C150,'Envelope Details'!R150,""),"")</f>
        <v/>
      </c>
      <c r="E170" s="149">
        <f>'Equivalent SHGC'!N150</f>
        <v>0.8</v>
      </c>
      <c r="F170" s="149" t="str">
        <f>'Equivalent SHGC'!Q150</f>
        <v/>
      </c>
      <c r="G170" s="173" t="str">
        <f t="shared" si="5"/>
        <v/>
      </c>
    </row>
    <row r="171" spans="2:7" x14ac:dyDescent="0.3">
      <c r="B171" s="152">
        <f>'Equivalent SHGC'!B151</f>
        <v>0</v>
      </c>
      <c r="C171" s="188">
        <f>'Equivalent SHGC'!C151</f>
        <v>0</v>
      </c>
      <c r="D171" s="148" t="str">
        <f>IF(C171&lt;&gt;"",IF(C171='Equivalent SHGC'!C151,'Envelope Details'!R151,""),"")</f>
        <v/>
      </c>
      <c r="E171" s="149">
        <f>'Equivalent SHGC'!N151</f>
        <v>0.8</v>
      </c>
      <c r="F171" s="149" t="str">
        <f>'Equivalent SHGC'!Q151</f>
        <v/>
      </c>
      <c r="G171" s="173" t="str">
        <f t="shared" si="5"/>
        <v/>
      </c>
    </row>
    <row r="172" spans="2:7" x14ac:dyDescent="0.3">
      <c r="B172" s="152">
        <f>'Equivalent SHGC'!B152</f>
        <v>0</v>
      </c>
      <c r="C172" s="188">
        <f>'Equivalent SHGC'!C152</f>
        <v>0</v>
      </c>
      <c r="D172" s="148" t="str">
        <f>IF(C172&lt;&gt;"",IF(C172='Equivalent SHGC'!C152,'Envelope Details'!R152,""),"")</f>
        <v/>
      </c>
      <c r="E172" s="149">
        <f>'Equivalent SHGC'!N152</f>
        <v>0.8</v>
      </c>
      <c r="F172" s="149" t="str">
        <f>'Equivalent SHGC'!Q152</f>
        <v/>
      </c>
      <c r="G172" s="173" t="str">
        <f t="shared" si="5"/>
        <v/>
      </c>
    </row>
    <row r="173" spans="2:7" x14ac:dyDescent="0.3">
      <c r="B173" s="152">
        <f>'Equivalent SHGC'!B153</f>
        <v>0</v>
      </c>
      <c r="C173" s="188">
        <f>'Equivalent SHGC'!C153</f>
        <v>0</v>
      </c>
      <c r="D173" s="148" t="str">
        <f>IF(C173&lt;&gt;"",IF(C173='Equivalent SHGC'!C153,'Envelope Details'!R153,""),"")</f>
        <v/>
      </c>
      <c r="E173" s="149">
        <f>'Equivalent SHGC'!N153</f>
        <v>0.8</v>
      </c>
      <c r="F173" s="149" t="str">
        <f>'Equivalent SHGC'!Q153</f>
        <v/>
      </c>
      <c r="G173" s="173" t="str">
        <f t="shared" si="5"/>
        <v/>
      </c>
    </row>
    <row r="174" spans="2:7" x14ac:dyDescent="0.3">
      <c r="B174" s="152">
        <f>'Equivalent SHGC'!B154</f>
        <v>0</v>
      </c>
      <c r="C174" s="188">
        <f>'Equivalent SHGC'!C154</f>
        <v>0</v>
      </c>
      <c r="D174" s="148" t="str">
        <f>IF(C174&lt;&gt;"",IF(C174='Equivalent SHGC'!C154,'Envelope Details'!R154,""),"")</f>
        <v/>
      </c>
      <c r="E174" s="149">
        <f>'Equivalent SHGC'!N154</f>
        <v>0.8</v>
      </c>
      <c r="F174" s="149" t="str">
        <f>'Equivalent SHGC'!Q154</f>
        <v/>
      </c>
      <c r="G174" s="173" t="str">
        <f t="shared" si="5"/>
        <v/>
      </c>
    </row>
    <row r="175" spans="2:7" x14ac:dyDescent="0.3">
      <c r="B175" s="152">
        <f>'Equivalent SHGC'!B155</f>
        <v>0</v>
      </c>
      <c r="C175" s="188">
        <f>'Equivalent SHGC'!C155</f>
        <v>0</v>
      </c>
      <c r="D175" s="148" t="str">
        <f>IF(C175&lt;&gt;"",IF(C175='Equivalent SHGC'!C155,'Envelope Details'!R155,""),"")</f>
        <v/>
      </c>
      <c r="E175" s="149">
        <f>'Equivalent SHGC'!N155</f>
        <v>0.8</v>
      </c>
      <c r="F175" s="149" t="str">
        <f>'Equivalent SHGC'!Q155</f>
        <v/>
      </c>
      <c r="G175" s="173" t="str">
        <f t="shared" si="5"/>
        <v/>
      </c>
    </row>
    <row r="176" spans="2:7" x14ac:dyDescent="0.3">
      <c r="B176" s="152">
        <f>'Equivalent SHGC'!B156</f>
        <v>0</v>
      </c>
      <c r="C176" s="188">
        <f>'Equivalent SHGC'!C156</f>
        <v>0</v>
      </c>
      <c r="D176" s="148" t="str">
        <f>IF(C176&lt;&gt;"",IF(C176='Equivalent SHGC'!C156,'Envelope Details'!R156,""),"")</f>
        <v/>
      </c>
      <c r="E176" s="149">
        <f>'Equivalent SHGC'!N156</f>
        <v>0.8</v>
      </c>
      <c r="F176" s="149" t="str">
        <f>'Equivalent SHGC'!Q156</f>
        <v/>
      </c>
      <c r="G176" s="173" t="str">
        <f t="shared" si="5"/>
        <v/>
      </c>
    </row>
    <row r="177" spans="2:7" x14ac:dyDescent="0.3">
      <c r="B177" s="152">
        <f>'Equivalent SHGC'!B157</f>
        <v>0</v>
      </c>
      <c r="C177" s="188">
        <f>'Equivalent SHGC'!C157</f>
        <v>0</v>
      </c>
      <c r="D177" s="148" t="str">
        <f>IF(C177&lt;&gt;"",IF(C177='Equivalent SHGC'!C157,'Envelope Details'!R157,""),"")</f>
        <v/>
      </c>
      <c r="E177" s="149">
        <f>'Equivalent SHGC'!N157</f>
        <v>0.8</v>
      </c>
      <c r="F177" s="149" t="str">
        <f>'Equivalent SHGC'!Q157</f>
        <v/>
      </c>
      <c r="G177" s="173" t="str">
        <f t="shared" si="5"/>
        <v/>
      </c>
    </row>
    <row r="178" spans="2:7" x14ac:dyDescent="0.3">
      <c r="B178" s="152">
        <f>'Equivalent SHGC'!B158</f>
        <v>0</v>
      </c>
      <c r="C178" s="188">
        <f>'Equivalent SHGC'!C158</f>
        <v>0</v>
      </c>
      <c r="D178" s="148" t="str">
        <f>IF(C178&lt;&gt;"",IF(C178='Equivalent SHGC'!C158,'Envelope Details'!R158,""),"")</f>
        <v/>
      </c>
      <c r="E178" s="149">
        <f>'Equivalent SHGC'!N158</f>
        <v>0.8</v>
      </c>
      <c r="F178" s="149" t="str">
        <f>'Equivalent SHGC'!Q158</f>
        <v/>
      </c>
      <c r="G178" s="173" t="str">
        <f t="shared" si="5"/>
        <v/>
      </c>
    </row>
    <row r="179" spans="2:7" x14ac:dyDescent="0.3">
      <c r="B179" s="152">
        <f>'Equivalent SHGC'!B159</f>
        <v>0</v>
      </c>
      <c r="C179" s="188">
        <f>'Equivalent SHGC'!C159</f>
        <v>0</v>
      </c>
      <c r="D179" s="148" t="str">
        <f>IF(C179&lt;&gt;"",IF(C179='Equivalent SHGC'!C159,'Envelope Details'!R159,""),"")</f>
        <v/>
      </c>
      <c r="E179" s="149">
        <f>'Equivalent SHGC'!N159</f>
        <v>0.8</v>
      </c>
      <c r="F179" s="149" t="str">
        <f>'Equivalent SHGC'!Q159</f>
        <v/>
      </c>
      <c r="G179" s="173" t="str">
        <f t="shared" si="5"/>
        <v/>
      </c>
    </row>
    <row r="180" spans="2:7" x14ac:dyDescent="0.3">
      <c r="B180" s="152">
        <f>'Equivalent SHGC'!B160</f>
        <v>0</v>
      </c>
      <c r="C180" s="188">
        <f>'Equivalent SHGC'!C160</f>
        <v>0</v>
      </c>
      <c r="D180" s="148" t="str">
        <f>IF(C180&lt;&gt;"",IF(C180='Equivalent SHGC'!C160,'Envelope Details'!R160,""),"")</f>
        <v/>
      </c>
      <c r="E180" s="149">
        <f>'Equivalent SHGC'!N160</f>
        <v>0.8</v>
      </c>
      <c r="F180" s="149" t="str">
        <f>'Equivalent SHGC'!Q160</f>
        <v/>
      </c>
      <c r="G180" s="173" t="str">
        <f t="shared" si="5"/>
        <v/>
      </c>
    </row>
    <row r="181" spans="2:7" x14ac:dyDescent="0.3">
      <c r="B181" s="152">
        <f>'Equivalent SHGC'!B161</f>
        <v>0</v>
      </c>
      <c r="C181" s="188">
        <f>'Equivalent SHGC'!C161</f>
        <v>0</v>
      </c>
      <c r="D181" s="148" t="str">
        <f>IF(C181&lt;&gt;"",IF(C181='Equivalent SHGC'!C161,'Envelope Details'!R161,""),"")</f>
        <v/>
      </c>
      <c r="E181" s="149">
        <f>'Equivalent SHGC'!N161</f>
        <v>0.8</v>
      </c>
      <c r="F181" s="149" t="str">
        <f>'Equivalent SHGC'!Q161</f>
        <v/>
      </c>
      <c r="G181" s="173" t="str">
        <f t="shared" si="5"/>
        <v/>
      </c>
    </row>
    <row r="182" spans="2:7" x14ac:dyDescent="0.3">
      <c r="B182" s="152">
        <f>'Equivalent SHGC'!B162</f>
        <v>0</v>
      </c>
      <c r="C182" s="188">
        <f>'Equivalent SHGC'!C162</f>
        <v>0</v>
      </c>
      <c r="D182" s="148" t="str">
        <f>IF(C182&lt;&gt;"",IF(C182='Equivalent SHGC'!C162,'Envelope Details'!R162,""),"")</f>
        <v/>
      </c>
      <c r="E182" s="149">
        <f>'Equivalent SHGC'!N162</f>
        <v>0.8</v>
      </c>
      <c r="F182" s="149" t="str">
        <f>'Equivalent SHGC'!Q162</f>
        <v/>
      </c>
      <c r="G182" s="173" t="str">
        <f t="shared" si="5"/>
        <v/>
      </c>
    </row>
    <row r="183" spans="2:7" x14ac:dyDescent="0.3">
      <c r="B183" s="152">
        <f>'Equivalent SHGC'!B163</f>
        <v>0</v>
      </c>
      <c r="C183" s="188">
        <f>'Equivalent SHGC'!C163</f>
        <v>0</v>
      </c>
      <c r="D183" s="148" t="str">
        <f>IF(C183&lt;&gt;"",IF(C183='Equivalent SHGC'!C163,'Envelope Details'!R163,""),"")</f>
        <v/>
      </c>
      <c r="E183" s="149">
        <f>'Equivalent SHGC'!N163</f>
        <v>0.8</v>
      </c>
      <c r="F183" s="149" t="str">
        <f>'Equivalent SHGC'!Q163</f>
        <v/>
      </c>
      <c r="G183" s="173" t="str">
        <f t="shared" si="5"/>
        <v/>
      </c>
    </row>
    <row r="184" spans="2:7" x14ac:dyDescent="0.3">
      <c r="B184" s="152">
        <f>'Equivalent SHGC'!B164</f>
        <v>0</v>
      </c>
      <c r="C184" s="188">
        <f>'Equivalent SHGC'!C164</f>
        <v>0</v>
      </c>
      <c r="D184" s="148" t="str">
        <f>IF(C184&lt;&gt;"",IF(C184='Equivalent SHGC'!C164,'Envelope Details'!R164,""),"")</f>
        <v/>
      </c>
      <c r="E184" s="149">
        <f>'Equivalent SHGC'!N164</f>
        <v>0.8</v>
      </c>
      <c r="F184" s="149" t="str">
        <f>'Equivalent SHGC'!Q164</f>
        <v/>
      </c>
      <c r="G184" s="173" t="str">
        <f t="shared" si="5"/>
        <v/>
      </c>
    </row>
    <row r="185" spans="2:7" x14ac:dyDescent="0.3">
      <c r="B185" s="152">
        <f>'Equivalent SHGC'!B165</f>
        <v>0</v>
      </c>
      <c r="C185" s="188">
        <f>'Equivalent SHGC'!C165</f>
        <v>0</v>
      </c>
      <c r="D185" s="148" t="str">
        <f>IF(C185&lt;&gt;"",IF(C185='Equivalent SHGC'!C165,'Envelope Details'!R165,""),"")</f>
        <v/>
      </c>
      <c r="E185" s="149">
        <f>'Equivalent SHGC'!N165</f>
        <v>0.8</v>
      </c>
      <c r="F185" s="149" t="str">
        <f>'Equivalent SHGC'!Q165</f>
        <v/>
      </c>
      <c r="G185" s="173" t="str">
        <f t="shared" si="5"/>
        <v/>
      </c>
    </row>
    <row r="186" spans="2:7" x14ac:dyDescent="0.3">
      <c r="B186" s="152">
        <f>'Equivalent SHGC'!B166</f>
        <v>0</v>
      </c>
      <c r="C186" s="188">
        <f>'Equivalent SHGC'!C166</f>
        <v>0</v>
      </c>
      <c r="D186" s="148" t="str">
        <f>IF(C186&lt;&gt;"",IF(C186='Equivalent SHGC'!C166,'Envelope Details'!R166,""),"")</f>
        <v/>
      </c>
      <c r="E186" s="149">
        <f>'Equivalent SHGC'!N166</f>
        <v>0.8</v>
      </c>
      <c r="F186" s="149" t="str">
        <f>'Equivalent SHGC'!Q166</f>
        <v/>
      </c>
      <c r="G186" s="173" t="str">
        <f t="shared" si="5"/>
        <v/>
      </c>
    </row>
    <row r="187" spans="2:7" x14ac:dyDescent="0.3">
      <c r="B187" s="152">
        <f>'Equivalent SHGC'!B167</f>
        <v>0</v>
      </c>
      <c r="C187" s="188">
        <f>'Equivalent SHGC'!C167</f>
        <v>0</v>
      </c>
      <c r="D187" s="148" t="str">
        <f>IF(C187&lt;&gt;"",IF(C187='Equivalent SHGC'!C167,'Envelope Details'!R167,""),"")</f>
        <v/>
      </c>
      <c r="E187" s="149">
        <f>'Equivalent SHGC'!N167</f>
        <v>0.8</v>
      </c>
      <c r="F187" s="149" t="str">
        <f>'Equivalent SHGC'!Q167</f>
        <v/>
      </c>
      <c r="G187" s="173" t="str">
        <f t="shared" si="5"/>
        <v/>
      </c>
    </row>
    <row r="188" spans="2:7" x14ac:dyDescent="0.3">
      <c r="B188" s="152">
        <f>'Equivalent SHGC'!B168</f>
        <v>0</v>
      </c>
      <c r="C188" s="188">
        <f>'Equivalent SHGC'!C168</f>
        <v>0</v>
      </c>
      <c r="D188" s="148" t="str">
        <f>IF(C188&lt;&gt;"",IF(C188='Equivalent SHGC'!C168,'Envelope Details'!R168,""),"")</f>
        <v/>
      </c>
      <c r="E188" s="149">
        <f>'Equivalent SHGC'!N168</f>
        <v>0.8</v>
      </c>
      <c r="F188" s="149" t="str">
        <f>'Equivalent SHGC'!Q168</f>
        <v/>
      </c>
      <c r="G188" s="173" t="str">
        <f t="shared" si="5"/>
        <v/>
      </c>
    </row>
    <row r="189" spans="2:7" x14ac:dyDescent="0.3">
      <c r="B189" s="152">
        <f>'Equivalent SHGC'!B169</f>
        <v>0</v>
      </c>
      <c r="C189" s="188">
        <f>'Equivalent SHGC'!C169</f>
        <v>0</v>
      </c>
      <c r="D189" s="148" t="str">
        <f>IF(C189&lt;&gt;"",IF(C189='Equivalent SHGC'!C169,'Envelope Details'!R169,""),"")</f>
        <v/>
      </c>
      <c r="E189" s="149">
        <f>'Equivalent SHGC'!N169</f>
        <v>0.8</v>
      </c>
      <c r="F189" s="149" t="str">
        <f>'Equivalent SHGC'!Q169</f>
        <v/>
      </c>
      <c r="G189" s="173" t="str">
        <f t="shared" si="5"/>
        <v/>
      </c>
    </row>
    <row r="190" spans="2:7" x14ac:dyDescent="0.3">
      <c r="B190" s="152">
        <f>'Equivalent SHGC'!B170</f>
        <v>0</v>
      </c>
      <c r="C190" s="188">
        <f>'Equivalent SHGC'!C170</f>
        <v>0</v>
      </c>
      <c r="D190" s="148" t="str">
        <f>IF(C190&lt;&gt;"",IF(C190='Equivalent SHGC'!C170,'Envelope Details'!R170,""),"")</f>
        <v/>
      </c>
      <c r="E190" s="149">
        <f>'Equivalent SHGC'!N170</f>
        <v>0.8</v>
      </c>
      <c r="F190" s="149" t="str">
        <f>'Equivalent SHGC'!Q170</f>
        <v/>
      </c>
      <c r="G190" s="173" t="str">
        <f t="shared" si="5"/>
        <v/>
      </c>
    </row>
    <row r="191" spans="2:7" x14ac:dyDescent="0.3">
      <c r="B191" s="152">
        <f>'Equivalent SHGC'!B171</f>
        <v>0</v>
      </c>
      <c r="C191" s="188">
        <f>'Equivalent SHGC'!C171</f>
        <v>0</v>
      </c>
      <c r="D191" s="148" t="str">
        <f>IF(C191&lt;&gt;"",IF(C191='Equivalent SHGC'!C171,'Envelope Details'!R171,""),"")</f>
        <v/>
      </c>
      <c r="E191" s="149">
        <f>'Equivalent SHGC'!N171</f>
        <v>0.8</v>
      </c>
      <c r="F191" s="149" t="str">
        <f>'Equivalent SHGC'!Q171</f>
        <v/>
      </c>
      <c r="G191" s="173" t="str">
        <f t="shared" si="5"/>
        <v/>
      </c>
    </row>
    <row r="192" spans="2:7" x14ac:dyDescent="0.3">
      <c r="B192" s="152">
        <f>'Equivalent SHGC'!B172</f>
        <v>0</v>
      </c>
      <c r="C192" s="188">
        <f>'Equivalent SHGC'!C172</f>
        <v>0</v>
      </c>
      <c r="D192" s="148" t="str">
        <f>IF(C192&lt;&gt;"",IF(C192='Equivalent SHGC'!C172,'Envelope Details'!R172,""),"")</f>
        <v/>
      </c>
      <c r="E192" s="149">
        <f>'Equivalent SHGC'!N172</f>
        <v>0.8</v>
      </c>
      <c r="F192" s="149" t="str">
        <f>'Equivalent SHGC'!Q172</f>
        <v/>
      </c>
      <c r="G192" s="173" t="str">
        <f t="shared" si="5"/>
        <v/>
      </c>
    </row>
    <row r="193" spans="2:7" x14ac:dyDescent="0.3">
      <c r="B193" s="152">
        <f>'Equivalent SHGC'!B173</f>
        <v>0</v>
      </c>
      <c r="C193" s="188">
        <f>'Equivalent SHGC'!C173</f>
        <v>0</v>
      </c>
      <c r="D193" s="148" t="str">
        <f>IF(C193&lt;&gt;"",IF(C193='Equivalent SHGC'!C173,'Envelope Details'!R173,""),"")</f>
        <v/>
      </c>
      <c r="E193" s="149">
        <f>'Equivalent SHGC'!N173</f>
        <v>0.8</v>
      </c>
      <c r="F193" s="149" t="str">
        <f>'Equivalent SHGC'!Q173</f>
        <v/>
      </c>
      <c r="G193" s="173" t="str">
        <f t="shared" si="5"/>
        <v/>
      </c>
    </row>
    <row r="194" spans="2:7" x14ac:dyDescent="0.3">
      <c r="B194" s="152">
        <f>'Equivalent SHGC'!B174</f>
        <v>0</v>
      </c>
      <c r="C194" s="188">
        <f>'Equivalent SHGC'!C174</f>
        <v>0</v>
      </c>
      <c r="D194" s="148" t="str">
        <f>IF(C194&lt;&gt;"",IF(C194='Equivalent SHGC'!C174,'Envelope Details'!R174,""),"")</f>
        <v/>
      </c>
      <c r="E194" s="149">
        <f>'Equivalent SHGC'!N174</f>
        <v>0.8</v>
      </c>
      <c r="F194" s="149" t="str">
        <f>'Equivalent SHGC'!Q174</f>
        <v/>
      </c>
      <c r="G194" s="173" t="str">
        <f t="shared" si="5"/>
        <v/>
      </c>
    </row>
    <row r="195" spans="2:7" x14ac:dyDescent="0.3">
      <c r="B195" s="152">
        <f>'Equivalent SHGC'!B175</f>
        <v>0</v>
      </c>
      <c r="C195" s="188">
        <f>'Equivalent SHGC'!C175</f>
        <v>0</v>
      </c>
      <c r="D195" s="148" t="str">
        <f>IF(C195&lt;&gt;"",IF(C195='Equivalent SHGC'!C175,'Envelope Details'!R175,""),"")</f>
        <v/>
      </c>
      <c r="E195" s="149">
        <f>'Equivalent SHGC'!N175</f>
        <v>0.8</v>
      </c>
      <c r="F195" s="149" t="str">
        <f>'Equivalent SHGC'!Q175</f>
        <v/>
      </c>
      <c r="G195" s="173" t="str">
        <f t="shared" ref="G195:G237" si="6">IFERROR(D195*E195*F195,"")</f>
        <v/>
      </c>
    </row>
    <row r="196" spans="2:7" x14ac:dyDescent="0.3">
      <c r="B196" s="152">
        <f>'Equivalent SHGC'!B176</f>
        <v>0</v>
      </c>
      <c r="C196" s="188">
        <f>'Equivalent SHGC'!C176</f>
        <v>0</v>
      </c>
      <c r="D196" s="148" t="str">
        <f>IF(C196&lt;&gt;"",IF(C196='Equivalent SHGC'!C176,'Envelope Details'!R176,""),"")</f>
        <v/>
      </c>
      <c r="E196" s="149">
        <f>'Equivalent SHGC'!N176</f>
        <v>0.8</v>
      </c>
      <c r="F196" s="149" t="str">
        <f>'Equivalent SHGC'!Q176</f>
        <v/>
      </c>
      <c r="G196" s="173" t="str">
        <f t="shared" si="6"/>
        <v/>
      </c>
    </row>
    <row r="197" spans="2:7" x14ac:dyDescent="0.3">
      <c r="B197" s="152">
        <f>'Equivalent SHGC'!B177</f>
        <v>0</v>
      </c>
      <c r="C197" s="188">
        <f>'Equivalent SHGC'!C177</f>
        <v>0</v>
      </c>
      <c r="D197" s="148" t="str">
        <f>IF(C197&lt;&gt;"",IF(C197='Equivalent SHGC'!C177,'Envelope Details'!R177,""),"")</f>
        <v/>
      </c>
      <c r="E197" s="149">
        <f>'Equivalent SHGC'!N177</f>
        <v>0.8</v>
      </c>
      <c r="F197" s="149" t="str">
        <f>'Equivalent SHGC'!Q177</f>
        <v/>
      </c>
      <c r="G197" s="173" t="str">
        <f t="shared" si="6"/>
        <v/>
      </c>
    </row>
    <row r="198" spans="2:7" x14ac:dyDescent="0.3">
      <c r="B198" s="152">
        <f>'Equivalent SHGC'!B178</f>
        <v>0</v>
      </c>
      <c r="C198" s="188">
        <f>'Equivalent SHGC'!C178</f>
        <v>0</v>
      </c>
      <c r="D198" s="148" t="str">
        <f>IF(C198&lt;&gt;"",IF(C198='Equivalent SHGC'!C178,'Envelope Details'!R178,""),"")</f>
        <v/>
      </c>
      <c r="E198" s="149">
        <f>'Equivalent SHGC'!N178</f>
        <v>0.8</v>
      </c>
      <c r="F198" s="149" t="str">
        <f>'Equivalent SHGC'!Q178</f>
        <v/>
      </c>
      <c r="G198" s="173" t="str">
        <f t="shared" si="6"/>
        <v/>
      </c>
    </row>
    <row r="199" spans="2:7" x14ac:dyDescent="0.3">
      <c r="B199" s="152">
        <f>'Equivalent SHGC'!B179</f>
        <v>0</v>
      </c>
      <c r="C199" s="188">
        <f>'Equivalent SHGC'!C179</f>
        <v>0</v>
      </c>
      <c r="D199" s="148" t="str">
        <f>IF(C199&lt;&gt;"",IF(C199='Equivalent SHGC'!C179,'Envelope Details'!R179,""),"")</f>
        <v/>
      </c>
      <c r="E199" s="149">
        <f>'Equivalent SHGC'!N179</f>
        <v>0.8</v>
      </c>
      <c r="F199" s="149" t="str">
        <f>'Equivalent SHGC'!Q179</f>
        <v/>
      </c>
      <c r="G199" s="173" t="str">
        <f t="shared" si="6"/>
        <v/>
      </c>
    </row>
    <row r="200" spans="2:7" x14ac:dyDescent="0.3">
      <c r="B200" s="152">
        <f>'Equivalent SHGC'!B180</f>
        <v>0</v>
      </c>
      <c r="C200" s="188">
        <f>'Equivalent SHGC'!C180</f>
        <v>0</v>
      </c>
      <c r="D200" s="148" t="str">
        <f>IF(C200&lt;&gt;"",IF(C200='Equivalent SHGC'!C180,'Envelope Details'!R180,""),"")</f>
        <v/>
      </c>
      <c r="E200" s="149">
        <f>'Equivalent SHGC'!N180</f>
        <v>0.8</v>
      </c>
      <c r="F200" s="149" t="str">
        <f>'Equivalent SHGC'!Q180</f>
        <v/>
      </c>
      <c r="G200" s="173" t="str">
        <f t="shared" si="6"/>
        <v/>
      </c>
    </row>
    <row r="201" spans="2:7" x14ac:dyDescent="0.3">
      <c r="B201" s="152">
        <f>'Equivalent SHGC'!B181</f>
        <v>0</v>
      </c>
      <c r="C201" s="188">
        <f>'Equivalent SHGC'!C181</f>
        <v>0</v>
      </c>
      <c r="D201" s="148" t="str">
        <f>IF(C201&lt;&gt;"",IF(C201='Equivalent SHGC'!C181,'Envelope Details'!R181,""),"")</f>
        <v/>
      </c>
      <c r="E201" s="149">
        <f>'Equivalent SHGC'!N181</f>
        <v>0.8</v>
      </c>
      <c r="F201" s="149" t="str">
        <f>'Equivalent SHGC'!Q181</f>
        <v/>
      </c>
      <c r="G201" s="173" t="str">
        <f t="shared" si="6"/>
        <v/>
      </c>
    </row>
    <row r="202" spans="2:7" x14ac:dyDescent="0.3">
      <c r="B202" s="152">
        <f>'Equivalent SHGC'!B182</f>
        <v>0</v>
      </c>
      <c r="C202" s="188">
        <f>'Equivalent SHGC'!C182</f>
        <v>0</v>
      </c>
      <c r="D202" s="148" t="str">
        <f>IF(C202&lt;&gt;"",IF(C202='Equivalent SHGC'!C182,'Envelope Details'!R182,""),"")</f>
        <v/>
      </c>
      <c r="E202" s="149">
        <f>'Equivalent SHGC'!N182</f>
        <v>0.8</v>
      </c>
      <c r="F202" s="149" t="str">
        <f>'Equivalent SHGC'!Q182</f>
        <v/>
      </c>
      <c r="G202" s="173" t="str">
        <f t="shared" si="6"/>
        <v/>
      </c>
    </row>
    <row r="203" spans="2:7" x14ac:dyDescent="0.3">
      <c r="B203" s="152">
        <f>'Equivalent SHGC'!B183</f>
        <v>0</v>
      </c>
      <c r="C203" s="188">
        <f>'Equivalent SHGC'!C183</f>
        <v>0</v>
      </c>
      <c r="D203" s="148" t="str">
        <f>IF(C203&lt;&gt;"",IF(C203='Equivalent SHGC'!C183,'Envelope Details'!R183,""),"")</f>
        <v/>
      </c>
      <c r="E203" s="149">
        <f>'Equivalent SHGC'!N183</f>
        <v>0.8</v>
      </c>
      <c r="F203" s="149" t="str">
        <f>'Equivalent SHGC'!Q183</f>
        <v/>
      </c>
      <c r="G203" s="173" t="str">
        <f t="shared" si="6"/>
        <v/>
      </c>
    </row>
    <row r="204" spans="2:7" x14ac:dyDescent="0.3">
      <c r="B204" s="152">
        <f>'Equivalent SHGC'!B184</f>
        <v>0</v>
      </c>
      <c r="C204" s="188">
        <f>'Equivalent SHGC'!C184</f>
        <v>0</v>
      </c>
      <c r="D204" s="148" t="str">
        <f>IF(C204&lt;&gt;"",IF(C204='Equivalent SHGC'!C184,'Envelope Details'!R184,""),"")</f>
        <v/>
      </c>
      <c r="E204" s="149">
        <f>'Equivalent SHGC'!N184</f>
        <v>0.8</v>
      </c>
      <c r="F204" s="149" t="str">
        <f>'Equivalent SHGC'!Q184</f>
        <v/>
      </c>
      <c r="G204" s="173" t="str">
        <f t="shared" si="6"/>
        <v/>
      </c>
    </row>
    <row r="205" spans="2:7" x14ac:dyDescent="0.3">
      <c r="B205" s="152">
        <f>'Equivalent SHGC'!B185</f>
        <v>0</v>
      </c>
      <c r="C205" s="188">
        <f>'Equivalent SHGC'!C185</f>
        <v>0</v>
      </c>
      <c r="D205" s="148" t="str">
        <f>IF(C205&lt;&gt;"",IF(C205='Equivalent SHGC'!C185,'Envelope Details'!R185,""),"")</f>
        <v/>
      </c>
      <c r="E205" s="149">
        <f>'Equivalent SHGC'!N185</f>
        <v>0.8</v>
      </c>
      <c r="F205" s="149" t="str">
        <f>'Equivalent SHGC'!Q185</f>
        <v/>
      </c>
      <c r="G205" s="173" t="str">
        <f t="shared" si="6"/>
        <v/>
      </c>
    </row>
    <row r="206" spans="2:7" x14ac:dyDescent="0.3">
      <c r="B206" s="152">
        <f>'Equivalent SHGC'!B186</f>
        <v>0</v>
      </c>
      <c r="C206" s="188">
        <f>'Equivalent SHGC'!C186</f>
        <v>0</v>
      </c>
      <c r="D206" s="148" t="str">
        <f>IF(C206&lt;&gt;"",IF(C206='Equivalent SHGC'!C186,'Envelope Details'!R186,""),"")</f>
        <v/>
      </c>
      <c r="E206" s="149">
        <f>'Equivalent SHGC'!N186</f>
        <v>0.8</v>
      </c>
      <c r="F206" s="149" t="str">
        <f>'Equivalent SHGC'!Q186</f>
        <v/>
      </c>
      <c r="G206" s="173" t="str">
        <f t="shared" si="6"/>
        <v/>
      </c>
    </row>
    <row r="207" spans="2:7" x14ac:dyDescent="0.3">
      <c r="B207" s="152">
        <f>'Equivalent SHGC'!B187</f>
        <v>0</v>
      </c>
      <c r="C207" s="188">
        <f>'Equivalent SHGC'!C187</f>
        <v>0</v>
      </c>
      <c r="D207" s="148" t="str">
        <f>IF(C207&lt;&gt;"",IF(C207='Equivalent SHGC'!C187,'Envelope Details'!R187,""),"")</f>
        <v/>
      </c>
      <c r="E207" s="149">
        <f>'Equivalent SHGC'!N187</f>
        <v>0.8</v>
      </c>
      <c r="F207" s="149" t="str">
        <f>'Equivalent SHGC'!Q187</f>
        <v/>
      </c>
      <c r="G207" s="173" t="str">
        <f t="shared" si="6"/>
        <v/>
      </c>
    </row>
    <row r="208" spans="2:7" x14ac:dyDescent="0.3">
      <c r="B208" s="152">
        <f>'Equivalent SHGC'!B188</f>
        <v>0</v>
      </c>
      <c r="C208" s="188">
        <f>'Equivalent SHGC'!C188</f>
        <v>0</v>
      </c>
      <c r="D208" s="148" t="str">
        <f>IF(C208&lt;&gt;"",IF(C208='Equivalent SHGC'!C188,'Envelope Details'!R188,""),"")</f>
        <v/>
      </c>
      <c r="E208" s="149">
        <f>'Equivalent SHGC'!N188</f>
        <v>0.8</v>
      </c>
      <c r="F208" s="149" t="str">
        <f>'Equivalent SHGC'!Q188</f>
        <v/>
      </c>
      <c r="G208" s="173" t="str">
        <f t="shared" si="6"/>
        <v/>
      </c>
    </row>
    <row r="209" spans="2:7" x14ac:dyDescent="0.3">
      <c r="B209" s="152">
        <f>'Equivalent SHGC'!B189</f>
        <v>0</v>
      </c>
      <c r="C209" s="188">
        <f>'Equivalent SHGC'!C189</f>
        <v>0</v>
      </c>
      <c r="D209" s="148" t="str">
        <f>IF(C209&lt;&gt;"",IF(C209='Equivalent SHGC'!C189,'Envelope Details'!R189,""),"")</f>
        <v/>
      </c>
      <c r="E209" s="149">
        <f>'Equivalent SHGC'!N189</f>
        <v>0.8</v>
      </c>
      <c r="F209" s="149" t="str">
        <f>'Equivalent SHGC'!Q189</f>
        <v/>
      </c>
      <c r="G209" s="173" t="str">
        <f t="shared" si="6"/>
        <v/>
      </c>
    </row>
    <row r="210" spans="2:7" x14ac:dyDescent="0.3">
      <c r="B210" s="152">
        <f>'Equivalent SHGC'!B190</f>
        <v>0</v>
      </c>
      <c r="C210" s="188">
        <f>'Equivalent SHGC'!C190</f>
        <v>0</v>
      </c>
      <c r="D210" s="148" t="str">
        <f>IF(C210&lt;&gt;"",IF(C210='Equivalent SHGC'!C190,'Envelope Details'!R190,""),"")</f>
        <v/>
      </c>
      <c r="E210" s="149">
        <f>'Equivalent SHGC'!N190</f>
        <v>0.8</v>
      </c>
      <c r="F210" s="149" t="str">
        <f>'Equivalent SHGC'!Q190</f>
        <v/>
      </c>
      <c r="G210" s="173" t="str">
        <f t="shared" si="6"/>
        <v/>
      </c>
    </row>
    <row r="211" spans="2:7" x14ac:dyDescent="0.3">
      <c r="B211" s="152">
        <f>'Equivalent SHGC'!B191</f>
        <v>0</v>
      </c>
      <c r="C211" s="188">
        <f>'Equivalent SHGC'!C191</f>
        <v>0</v>
      </c>
      <c r="D211" s="148" t="str">
        <f>IF(C211&lt;&gt;"",IF(C211='Equivalent SHGC'!C191,'Envelope Details'!R191,""),"")</f>
        <v/>
      </c>
      <c r="E211" s="149">
        <f>'Equivalent SHGC'!N191</f>
        <v>0.8</v>
      </c>
      <c r="F211" s="149" t="str">
        <f>'Equivalent SHGC'!Q191</f>
        <v/>
      </c>
      <c r="G211" s="173" t="str">
        <f t="shared" si="6"/>
        <v/>
      </c>
    </row>
    <row r="212" spans="2:7" x14ac:dyDescent="0.3">
      <c r="B212" s="152">
        <f>'Equivalent SHGC'!B192</f>
        <v>0</v>
      </c>
      <c r="C212" s="188">
        <f>'Equivalent SHGC'!C192</f>
        <v>0</v>
      </c>
      <c r="D212" s="148" t="str">
        <f>IF(C212&lt;&gt;"",IF(C212='Equivalent SHGC'!C192,'Envelope Details'!R192,""),"")</f>
        <v/>
      </c>
      <c r="E212" s="149">
        <f>'Equivalent SHGC'!N192</f>
        <v>0.8</v>
      </c>
      <c r="F212" s="149" t="str">
        <f>'Equivalent SHGC'!Q192</f>
        <v/>
      </c>
      <c r="G212" s="173" t="str">
        <f t="shared" si="6"/>
        <v/>
      </c>
    </row>
    <row r="213" spans="2:7" x14ac:dyDescent="0.3">
      <c r="B213" s="152">
        <f>'Equivalent SHGC'!B193</f>
        <v>0</v>
      </c>
      <c r="C213" s="188">
        <f>'Equivalent SHGC'!C193</f>
        <v>0</v>
      </c>
      <c r="D213" s="148" t="str">
        <f>IF(C213&lt;&gt;"",IF(C213='Equivalent SHGC'!C193,'Envelope Details'!R193,""),"")</f>
        <v/>
      </c>
      <c r="E213" s="149">
        <f>'Equivalent SHGC'!N193</f>
        <v>0.8</v>
      </c>
      <c r="F213" s="149" t="str">
        <f>'Equivalent SHGC'!Q193</f>
        <v/>
      </c>
      <c r="G213" s="173" t="str">
        <f t="shared" si="6"/>
        <v/>
      </c>
    </row>
    <row r="214" spans="2:7" x14ac:dyDescent="0.3">
      <c r="B214" s="152">
        <f>'Equivalent SHGC'!B194</f>
        <v>0</v>
      </c>
      <c r="C214" s="188">
        <f>'Equivalent SHGC'!C194</f>
        <v>0</v>
      </c>
      <c r="D214" s="148" t="str">
        <f>IF(C214&lt;&gt;"",IF(C214='Equivalent SHGC'!C194,'Envelope Details'!R194,""),"")</f>
        <v/>
      </c>
      <c r="E214" s="149">
        <f>'Equivalent SHGC'!N194</f>
        <v>0.8</v>
      </c>
      <c r="F214" s="149" t="str">
        <f>'Equivalent SHGC'!Q194</f>
        <v/>
      </c>
      <c r="G214" s="173" t="str">
        <f t="shared" si="6"/>
        <v/>
      </c>
    </row>
    <row r="215" spans="2:7" x14ac:dyDescent="0.3">
      <c r="B215" s="152">
        <f>'Equivalent SHGC'!B195</f>
        <v>0</v>
      </c>
      <c r="C215" s="188">
        <f>'Equivalent SHGC'!C195</f>
        <v>0</v>
      </c>
      <c r="D215" s="148" t="str">
        <f>IF(C215&lt;&gt;"",IF(C215='Equivalent SHGC'!C195,'Envelope Details'!R195,""),"")</f>
        <v/>
      </c>
      <c r="E215" s="149">
        <f>'Equivalent SHGC'!N195</f>
        <v>0.8</v>
      </c>
      <c r="F215" s="149" t="str">
        <f>'Equivalent SHGC'!Q195</f>
        <v/>
      </c>
      <c r="G215" s="173" t="str">
        <f t="shared" si="6"/>
        <v/>
      </c>
    </row>
    <row r="216" spans="2:7" x14ac:dyDescent="0.3">
      <c r="B216" s="152">
        <f>'Equivalent SHGC'!B196</f>
        <v>0</v>
      </c>
      <c r="C216" s="188">
        <f>'Equivalent SHGC'!C196</f>
        <v>0</v>
      </c>
      <c r="D216" s="148" t="str">
        <f>IF(C216&lt;&gt;"",IF(C216='Equivalent SHGC'!C196,'Envelope Details'!R196,""),"")</f>
        <v/>
      </c>
      <c r="E216" s="149">
        <f>'Equivalent SHGC'!N196</f>
        <v>0.8</v>
      </c>
      <c r="F216" s="149" t="str">
        <f>'Equivalent SHGC'!Q196</f>
        <v/>
      </c>
      <c r="G216" s="173" t="str">
        <f t="shared" si="6"/>
        <v/>
      </c>
    </row>
    <row r="217" spans="2:7" x14ac:dyDescent="0.3">
      <c r="B217" s="152">
        <f>'Equivalent SHGC'!B197</f>
        <v>0</v>
      </c>
      <c r="C217" s="188">
        <f>'Equivalent SHGC'!C197</f>
        <v>0</v>
      </c>
      <c r="D217" s="148" t="str">
        <f>IF(C217&lt;&gt;"",IF(C217='Equivalent SHGC'!C197,'Envelope Details'!R197,""),"")</f>
        <v/>
      </c>
      <c r="E217" s="149">
        <f>'Equivalent SHGC'!N197</f>
        <v>0.8</v>
      </c>
      <c r="F217" s="149" t="str">
        <f>'Equivalent SHGC'!Q197</f>
        <v/>
      </c>
      <c r="G217" s="173" t="str">
        <f t="shared" si="6"/>
        <v/>
      </c>
    </row>
    <row r="218" spans="2:7" x14ac:dyDescent="0.3">
      <c r="B218" s="152">
        <f>'Equivalent SHGC'!B198</f>
        <v>0</v>
      </c>
      <c r="C218" s="188">
        <f>'Equivalent SHGC'!C198</f>
        <v>0</v>
      </c>
      <c r="D218" s="148" t="str">
        <f>IF(C218&lt;&gt;"",IF(C218='Equivalent SHGC'!C198,'Envelope Details'!R198,""),"")</f>
        <v/>
      </c>
      <c r="E218" s="149">
        <f>'Equivalent SHGC'!N198</f>
        <v>0.8</v>
      </c>
      <c r="F218" s="149" t="str">
        <f>'Equivalent SHGC'!Q198</f>
        <v/>
      </c>
      <c r="G218" s="173" t="str">
        <f t="shared" si="6"/>
        <v/>
      </c>
    </row>
    <row r="219" spans="2:7" x14ac:dyDescent="0.3">
      <c r="B219" s="152">
        <f>'Equivalent SHGC'!B199</f>
        <v>0</v>
      </c>
      <c r="C219" s="188">
        <f>'Equivalent SHGC'!C199</f>
        <v>0</v>
      </c>
      <c r="D219" s="148" t="str">
        <f>IF(C219&lt;&gt;"",IF(C219='Equivalent SHGC'!C199,'Envelope Details'!R199,""),"")</f>
        <v/>
      </c>
      <c r="E219" s="149">
        <f>'Equivalent SHGC'!N199</f>
        <v>0.8</v>
      </c>
      <c r="F219" s="149" t="str">
        <f>'Equivalent SHGC'!Q199</f>
        <v/>
      </c>
      <c r="G219" s="173" t="str">
        <f t="shared" si="6"/>
        <v/>
      </c>
    </row>
    <row r="220" spans="2:7" x14ac:dyDescent="0.3">
      <c r="B220" s="152">
        <f>'Equivalent SHGC'!B200</f>
        <v>0</v>
      </c>
      <c r="C220" s="188">
        <f>'Equivalent SHGC'!C200</f>
        <v>0</v>
      </c>
      <c r="D220" s="148" t="str">
        <f>IF(C220&lt;&gt;"",IF(C220='Equivalent SHGC'!C200,'Envelope Details'!R200,""),"")</f>
        <v/>
      </c>
      <c r="E220" s="149">
        <f>'Equivalent SHGC'!N200</f>
        <v>0.8</v>
      </c>
      <c r="F220" s="149" t="str">
        <f>'Equivalent SHGC'!Q200</f>
        <v/>
      </c>
      <c r="G220" s="173" t="str">
        <f t="shared" si="6"/>
        <v/>
      </c>
    </row>
    <row r="221" spans="2:7" x14ac:dyDescent="0.3">
      <c r="B221" s="152">
        <f>'Equivalent SHGC'!B201</f>
        <v>0</v>
      </c>
      <c r="C221" s="188">
        <f>'Equivalent SHGC'!C201</f>
        <v>0</v>
      </c>
      <c r="D221" s="148" t="str">
        <f>IF(C221&lt;&gt;"",IF(C221='Equivalent SHGC'!C201,'Envelope Details'!R201,""),"")</f>
        <v/>
      </c>
      <c r="E221" s="149">
        <f>'Equivalent SHGC'!N201</f>
        <v>0.8</v>
      </c>
      <c r="F221" s="149" t="str">
        <f>'Equivalent SHGC'!Q201</f>
        <v/>
      </c>
      <c r="G221" s="173" t="str">
        <f t="shared" si="6"/>
        <v/>
      </c>
    </row>
    <row r="222" spans="2:7" x14ac:dyDescent="0.3">
      <c r="B222" s="152">
        <f>'Equivalent SHGC'!B202</f>
        <v>0</v>
      </c>
      <c r="C222" s="188">
        <f>'Equivalent SHGC'!C202</f>
        <v>0</v>
      </c>
      <c r="D222" s="148" t="str">
        <f>IF(C222&lt;&gt;"",IF(C222='Equivalent SHGC'!C202,'Envelope Details'!R202,""),"")</f>
        <v/>
      </c>
      <c r="E222" s="149">
        <f>'Equivalent SHGC'!N202</f>
        <v>0.8</v>
      </c>
      <c r="F222" s="149" t="str">
        <f>'Equivalent SHGC'!Q202</f>
        <v/>
      </c>
      <c r="G222" s="173" t="str">
        <f t="shared" si="6"/>
        <v/>
      </c>
    </row>
    <row r="223" spans="2:7" x14ac:dyDescent="0.3">
      <c r="B223" s="152">
        <f>'Equivalent SHGC'!B203</f>
        <v>0</v>
      </c>
      <c r="C223" s="188">
        <f>'Equivalent SHGC'!C203</f>
        <v>0</v>
      </c>
      <c r="D223" s="148" t="str">
        <f>IF(C223&lt;&gt;"",IF(C223='Equivalent SHGC'!C203,'Envelope Details'!R203,""),"")</f>
        <v/>
      </c>
      <c r="E223" s="149">
        <f>'Equivalent SHGC'!N203</f>
        <v>0.8</v>
      </c>
      <c r="F223" s="149" t="str">
        <f>'Equivalent SHGC'!Q203</f>
        <v/>
      </c>
      <c r="G223" s="173" t="str">
        <f t="shared" si="6"/>
        <v/>
      </c>
    </row>
    <row r="224" spans="2:7" x14ac:dyDescent="0.3">
      <c r="B224" s="152">
        <f>'Equivalent SHGC'!B204</f>
        <v>0</v>
      </c>
      <c r="C224" s="188">
        <f>'Equivalent SHGC'!C204</f>
        <v>0</v>
      </c>
      <c r="D224" s="148" t="str">
        <f>IF(C224&lt;&gt;"",IF(C224='Equivalent SHGC'!C204,'Envelope Details'!R204,""),"")</f>
        <v/>
      </c>
      <c r="E224" s="149">
        <f>'Equivalent SHGC'!N204</f>
        <v>0.8</v>
      </c>
      <c r="F224" s="149" t="str">
        <f>'Equivalent SHGC'!Q204</f>
        <v/>
      </c>
      <c r="G224" s="173" t="str">
        <f t="shared" si="6"/>
        <v/>
      </c>
    </row>
    <row r="225" spans="2:7" x14ac:dyDescent="0.3">
      <c r="B225" s="152">
        <f>'Equivalent SHGC'!B205</f>
        <v>0</v>
      </c>
      <c r="C225" s="188">
        <f>'Equivalent SHGC'!C205</f>
        <v>0</v>
      </c>
      <c r="D225" s="148" t="str">
        <f>IF(C225&lt;&gt;"",IF(C225='Equivalent SHGC'!C205,'Envelope Details'!R205,""),"")</f>
        <v/>
      </c>
      <c r="E225" s="149">
        <f>'Equivalent SHGC'!N205</f>
        <v>0.8</v>
      </c>
      <c r="F225" s="149" t="str">
        <f>'Equivalent SHGC'!Q205</f>
        <v/>
      </c>
      <c r="G225" s="173" t="str">
        <f t="shared" si="6"/>
        <v/>
      </c>
    </row>
    <row r="226" spans="2:7" x14ac:dyDescent="0.3">
      <c r="B226" s="152">
        <f>'Equivalent SHGC'!B206</f>
        <v>0</v>
      </c>
      <c r="C226" s="188">
        <f>'Equivalent SHGC'!C206</f>
        <v>0</v>
      </c>
      <c r="D226" s="148" t="str">
        <f>IF(C226&lt;&gt;"",IF(C226='Equivalent SHGC'!C206,'Envelope Details'!R206,""),"")</f>
        <v/>
      </c>
      <c r="E226" s="149">
        <f>'Equivalent SHGC'!N206</f>
        <v>0.8</v>
      </c>
      <c r="F226" s="149" t="str">
        <f>'Equivalent SHGC'!Q206</f>
        <v/>
      </c>
      <c r="G226" s="173" t="str">
        <f t="shared" si="6"/>
        <v/>
      </c>
    </row>
    <row r="227" spans="2:7" x14ac:dyDescent="0.3">
      <c r="B227" s="152">
        <f>'Equivalent SHGC'!B207</f>
        <v>0</v>
      </c>
      <c r="C227" s="188">
        <f>'Equivalent SHGC'!C207</f>
        <v>0</v>
      </c>
      <c r="D227" s="148" t="str">
        <f>IF(C227&lt;&gt;"",IF(C227='Equivalent SHGC'!C207,'Envelope Details'!R207,""),"")</f>
        <v/>
      </c>
      <c r="E227" s="149">
        <f>'Equivalent SHGC'!N207</f>
        <v>0.8</v>
      </c>
      <c r="F227" s="149" t="str">
        <f>'Equivalent SHGC'!Q207</f>
        <v/>
      </c>
      <c r="G227" s="173" t="str">
        <f t="shared" si="6"/>
        <v/>
      </c>
    </row>
    <row r="228" spans="2:7" x14ac:dyDescent="0.3">
      <c r="B228" s="152">
        <f>'Equivalent SHGC'!B208</f>
        <v>0</v>
      </c>
      <c r="C228" s="188">
        <f>'Equivalent SHGC'!C208</f>
        <v>0</v>
      </c>
      <c r="D228" s="148" t="str">
        <f>IF(C228&lt;&gt;"",IF(C228='Equivalent SHGC'!C208,'Envelope Details'!R208,""),"")</f>
        <v/>
      </c>
      <c r="E228" s="149">
        <f>'Equivalent SHGC'!N208</f>
        <v>0.8</v>
      </c>
      <c r="F228" s="149" t="str">
        <f>'Equivalent SHGC'!Q208</f>
        <v/>
      </c>
      <c r="G228" s="173" t="str">
        <f t="shared" si="6"/>
        <v/>
      </c>
    </row>
    <row r="229" spans="2:7" x14ac:dyDescent="0.3">
      <c r="B229" s="152">
        <f>'Equivalent SHGC'!B209</f>
        <v>0</v>
      </c>
      <c r="C229" s="188">
        <f>'Equivalent SHGC'!C209</f>
        <v>0</v>
      </c>
      <c r="D229" s="148" t="str">
        <f>IF(C229&lt;&gt;"",IF(C229='Equivalent SHGC'!C209,'Envelope Details'!R209,""),"")</f>
        <v/>
      </c>
      <c r="E229" s="149">
        <f>'Equivalent SHGC'!N209</f>
        <v>0.8</v>
      </c>
      <c r="F229" s="149" t="str">
        <f>'Equivalent SHGC'!Q209</f>
        <v/>
      </c>
      <c r="G229" s="173" t="str">
        <f t="shared" si="6"/>
        <v/>
      </c>
    </row>
    <row r="230" spans="2:7" x14ac:dyDescent="0.3">
      <c r="B230" s="152">
        <f>'Equivalent SHGC'!B210</f>
        <v>0</v>
      </c>
      <c r="C230" s="188">
        <f>'Equivalent SHGC'!C210</f>
        <v>0</v>
      </c>
      <c r="D230" s="148" t="str">
        <f>IF(C230&lt;&gt;"",IF(C230='Equivalent SHGC'!C210,'Envelope Details'!R210,""),"")</f>
        <v/>
      </c>
      <c r="E230" s="149">
        <f>'Equivalent SHGC'!N210</f>
        <v>0.8</v>
      </c>
      <c r="F230" s="149" t="str">
        <f>'Equivalent SHGC'!Q210</f>
        <v/>
      </c>
      <c r="G230" s="173" t="str">
        <f t="shared" si="6"/>
        <v/>
      </c>
    </row>
    <row r="231" spans="2:7" x14ac:dyDescent="0.3">
      <c r="B231" s="152">
        <f>'Equivalent SHGC'!B211</f>
        <v>0</v>
      </c>
      <c r="C231" s="188">
        <f>'Equivalent SHGC'!C211</f>
        <v>0</v>
      </c>
      <c r="D231" s="148" t="str">
        <f>IF(C231&lt;&gt;"",IF(C231='Equivalent SHGC'!C211,'Envelope Details'!R211,""),"")</f>
        <v/>
      </c>
      <c r="E231" s="149">
        <f>'Equivalent SHGC'!N211</f>
        <v>0.8</v>
      </c>
      <c r="F231" s="149" t="str">
        <f>'Equivalent SHGC'!Q211</f>
        <v/>
      </c>
      <c r="G231" s="173" t="str">
        <f t="shared" si="6"/>
        <v/>
      </c>
    </row>
    <row r="232" spans="2:7" x14ac:dyDescent="0.3">
      <c r="B232" s="152">
        <f>'Equivalent SHGC'!B212</f>
        <v>0</v>
      </c>
      <c r="C232" s="188">
        <f>'Equivalent SHGC'!C212</f>
        <v>0</v>
      </c>
      <c r="D232" s="148" t="str">
        <f>IF(C232&lt;&gt;"",IF(C232='Equivalent SHGC'!C212,'Envelope Details'!R212,""),"")</f>
        <v/>
      </c>
      <c r="E232" s="149">
        <f>'Equivalent SHGC'!N212</f>
        <v>0.8</v>
      </c>
      <c r="F232" s="149" t="str">
        <f>'Equivalent SHGC'!Q212</f>
        <v/>
      </c>
      <c r="G232" s="173" t="str">
        <f t="shared" si="6"/>
        <v/>
      </c>
    </row>
    <row r="233" spans="2:7" x14ac:dyDescent="0.3">
      <c r="B233" s="152">
        <f>'Equivalent SHGC'!B213</f>
        <v>0</v>
      </c>
      <c r="C233" s="188">
        <f>'Equivalent SHGC'!C213</f>
        <v>0</v>
      </c>
      <c r="D233" s="148" t="str">
        <f>IF(C233&lt;&gt;"",IF(C233='Equivalent SHGC'!C213,'Envelope Details'!R213,""),"")</f>
        <v/>
      </c>
      <c r="E233" s="149">
        <f>'Equivalent SHGC'!N213</f>
        <v>0.8</v>
      </c>
      <c r="F233" s="149" t="str">
        <f>'Equivalent SHGC'!Q213</f>
        <v/>
      </c>
      <c r="G233" s="173" t="str">
        <f t="shared" si="6"/>
        <v/>
      </c>
    </row>
    <row r="234" spans="2:7" x14ac:dyDescent="0.3">
      <c r="B234" s="152">
        <f>'Equivalent SHGC'!B214</f>
        <v>0</v>
      </c>
      <c r="C234" s="188">
        <f>'Equivalent SHGC'!C214</f>
        <v>0</v>
      </c>
      <c r="D234" s="148" t="str">
        <f>IF(C234&lt;&gt;"",IF(C234='Equivalent SHGC'!C214,'Envelope Details'!R214,""),"")</f>
        <v/>
      </c>
      <c r="E234" s="149">
        <f>'Equivalent SHGC'!N214</f>
        <v>0.8</v>
      </c>
      <c r="F234" s="149" t="str">
        <f>'Equivalent SHGC'!Q214</f>
        <v/>
      </c>
      <c r="G234" s="173" t="str">
        <f t="shared" si="6"/>
        <v/>
      </c>
    </row>
    <row r="235" spans="2:7" x14ac:dyDescent="0.3">
      <c r="B235" s="152">
        <f>'Equivalent SHGC'!B215</f>
        <v>0</v>
      </c>
      <c r="C235" s="188">
        <f>'Equivalent SHGC'!C215</f>
        <v>0</v>
      </c>
      <c r="D235" s="148" t="str">
        <f>IF(C235&lt;&gt;"",IF(C235='Equivalent SHGC'!C215,'Envelope Details'!R215,""),"")</f>
        <v/>
      </c>
      <c r="E235" s="149">
        <f>'Equivalent SHGC'!N215</f>
        <v>0.8</v>
      </c>
      <c r="F235" s="149" t="str">
        <f>'Equivalent SHGC'!Q215</f>
        <v/>
      </c>
      <c r="G235" s="173" t="str">
        <f t="shared" si="6"/>
        <v/>
      </c>
    </row>
    <row r="236" spans="2:7" x14ac:dyDescent="0.3">
      <c r="B236" s="152">
        <f>'Equivalent SHGC'!B216</f>
        <v>0</v>
      </c>
      <c r="C236" s="188">
        <f>'Equivalent SHGC'!C216</f>
        <v>0</v>
      </c>
      <c r="D236" s="148" t="str">
        <f>IF(C236&lt;&gt;"",IF(C236='Equivalent SHGC'!C216,'Envelope Details'!R216,""),"")</f>
        <v/>
      </c>
      <c r="E236" s="149">
        <f>'Equivalent SHGC'!N216</f>
        <v>0.8</v>
      </c>
      <c r="F236" s="149" t="str">
        <f>'Equivalent SHGC'!Q216</f>
        <v/>
      </c>
      <c r="G236" s="173" t="str">
        <f t="shared" si="6"/>
        <v/>
      </c>
    </row>
    <row r="237" spans="2:7" ht="15" thickBot="1" x14ac:dyDescent="0.35">
      <c r="B237" s="152" t="str">
        <f>'Equivalent SHGC'!B217</f>
        <v>North</v>
      </c>
      <c r="C237" s="188" t="str">
        <f>'Equivalent SHGC'!C217</f>
        <v>W32</v>
      </c>
      <c r="D237" s="148">
        <f>IF(C237&lt;&gt;"",IF(C237='Equivalent SHGC'!C217,'Envelope Details'!R217,""),"")</f>
        <v>0</v>
      </c>
      <c r="E237" s="149">
        <f>'Equivalent SHGC'!N217</f>
        <v>0.8</v>
      </c>
      <c r="F237" s="149">
        <f>'Equivalent SHGC'!Q217</f>
        <v>0.65900000000000003</v>
      </c>
      <c r="G237" s="173">
        <f t="shared" si="6"/>
        <v>0</v>
      </c>
    </row>
    <row r="238" spans="2:7" ht="16.2" thickBot="1" x14ac:dyDescent="0.35">
      <c r="B238" s="144" t="s">
        <v>47</v>
      </c>
      <c r="C238" s="145"/>
      <c r="D238" s="145"/>
      <c r="E238" s="145"/>
      <c r="F238" s="145"/>
      <c r="G238" s="146">
        <f>SUM(G36:G237)</f>
        <v>97.715162048179209</v>
      </c>
    </row>
  </sheetData>
  <sheetProtection algorithmName="SHA-512" hashValue="MshIHm/90oLBsR4FstTIChWIR6wJdKyXQzgwtMtxZ7pnanSxRBkYg9MB26pzBzqQs3K5HRQ04vUjdb5s7g5XfQ==" saltValue="XNveFGAYZ1QNs1u1wB4dfA==" spinCount="100000" sheet="1" objects="1" scenarios="1"/>
  <mergeCells count="3">
    <mergeCell ref="B2:G2"/>
    <mergeCell ref="B22:G22"/>
    <mergeCell ref="B34:G3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B1:F18"/>
  <sheetViews>
    <sheetView workbookViewId="0">
      <selection activeCell="J13" sqref="J13"/>
    </sheetView>
  </sheetViews>
  <sheetFormatPr defaultRowHeight="14.4" x14ac:dyDescent="0.3"/>
  <cols>
    <col min="1" max="1" width="2.88671875" customWidth="1"/>
    <col min="2" max="2" width="22.6640625" bestFit="1" customWidth="1"/>
    <col min="3" max="3" width="40.88671875" customWidth="1"/>
    <col min="4" max="4" width="10.5546875" customWidth="1"/>
    <col min="7" max="7" width="13.6640625" customWidth="1"/>
    <col min="8" max="9" width="10.109375" customWidth="1"/>
    <col min="10" max="10" width="10.44140625" customWidth="1"/>
  </cols>
  <sheetData>
    <row r="1" spans="2:6" ht="15" thickBot="1" x14ac:dyDescent="0.35"/>
    <row r="2" spans="2:6" ht="18.600000000000001" thickBot="1" x14ac:dyDescent="0.4">
      <c r="B2" s="295" t="s">
        <v>203</v>
      </c>
      <c r="C2" s="296"/>
      <c r="D2" s="297"/>
    </row>
    <row r="3" spans="2:6" ht="13.5" customHeight="1" x14ac:dyDescent="0.3">
      <c r="B3" s="362" t="s">
        <v>200</v>
      </c>
      <c r="C3" s="59" t="s">
        <v>204</v>
      </c>
      <c r="D3" s="57"/>
    </row>
    <row r="4" spans="2:6" x14ac:dyDescent="0.3">
      <c r="B4" s="362"/>
      <c r="C4" s="14" t="s">
        <v>202</v>
      </c>
      <c r="D4" s="58"/>
    </row>
    <row r="5" spans="2:6" ht="15.6" x14ac:dyDescent="0.3">
      <c r="B5" s="55" t="s">
        <v>185</v>
      </c>
      <c r="C5" s="60">
        <f>VLOOKUP('General Details'!$C$4,'Reference Tables '!$F$4:$I$7,2,0)</f>
        <v>6.06</v>
      </c>
      <c r="D5" s="15"/>
    </row>
    <row r="6" spans="2:6" ht="15.6" x14ac:dyDescent="0.3">
      <c r="B6" s="55" t="s">
        <v>186</v>
      </c>
      <c r="C6" s="60">
        <f>VLOOKUP('General Details'!$C$4,'Reference Tables '!$F$4:$I$7,3,0)</f>
        <v>1.85</v>
      </c>
      <c r="D6" s="15"/>
    </row>
    <row r="7" spans="2:6" ht="15.6" x14ac:dyDescent="0.3">
      <c r="B7" s="55" t="s">
        <v>187</v>
      </c>
      <c r="C7" s="60">
        <f>VLOOKUP('General Details'!$C$4,'Reference Tables '!$F$4:$I$7,4,0)</f>
        <v>68.989999999999995</v>
      </c>
      <c r="D7" s="15"/>
    </row>
    <row r="8" spans="2:6" ht="15.6" x14ac:dyDescent="0.3">
      <c r="B8" s="55" t="s">
        <v>201</v>
      </c>
      <c r="C8" s="185">
        <f>IF(AND('Term 1 Term 2 Term 3'!$G$20&lt;&gt;"0.00", 'Term 1 Term 2 Term 3'!$G$32&lt;&gt;"0.00",'Term 1 Term 2 Term 3'!$G$238&lt;&gt;"0.00"),((($C$5*'Term 1 Term 2 Term 3'!$G$20)+($C$6*'Term 1 Term 2 Term 3'!$G$32)+($C$7*'Term 1 Term 2 Term 3'!$G$238))/'Envelope Details'!$E$12),"Check")</f>
        <v>9.4620269931841623</v>
      </c>
      <c r="D8" s="15" t="s">
        <v>49</v>
      </c>
      <c r="F8" s="184"/>
    </row>
    <row r="9" spans="2:6" ht="16.2" thickBot="1" x14ac:dyDescent="0.35">
      <c r="B9" s="56" t="s">
        <v>50</v>
      </c>
      <c r="C9" s="61">
        <v>15</v>
      </c>
      <c r="D9" s="17" t="s">
        <v>49</v>
      </c>
    </row>
    <row r="10" spans="2:6" ht="15" thickBot="1" x14ac:dyDescent="0.35">
      <c r="B10" s="52"/>
    </row>
    <row r="11" spans="2:6" ht="18.600000000000001" thickBot="1" x14ac:dyDescent="0.4">
      <c r="B11" s="182" t="s">
        <v>51</v>
      </c>
      <c r="C11" s="183" t="str">
        <f>IF(C8&lt;=C9,"Yes","No")</f>
        <v>Yes</v>
      </c>
    </row>
    <row r="13" spans="2:6" ht="15" thickBot="1" x14ac:dyDescent="0.35"/>
    <row r="14" spans="2:6" ht="18.600000000000001" thickBot="1" x14ac:dyDescent="0.4">
      <c r="B14" s="359" t="s">
        <v>52</v>
      </c>
      <c r="C14" s="360"/>
      <c r="D14" s="361"/>
    </row>
    <row r="15" spans="2:6" ht="18" x14ac:dyDescent="0.35">
      <c r="B15" s="244" t="s">
        <v>53</v>
      </c>
      <c r="C15" s="245">
        <f>$C$8</f>
        <v>9.4620269931841623</v>
      </c>
      <c r="D15" s="246" t="s">
        <v>49</v>
      </c>
    </row>
    <row r="16" spans="2:6" ht="18" x14ac:dyDescent="0.35">
      <c r="B16" s="53" t="s">
        <v>54</v>
      </c>
      <c r="C16" s="179">
        <f>'General Details'!$C$29</f>
        <v>5.8</v>
      </c>
      <c r="D16" s="178" t="s">
        <v>216</v>
      </c>
    </row>
    <row r="17" spans="2:4" ht="18" x14ac:dyDescent="0.35">
      <c r="B17" s="53" t="s">
        <v>55</v>
      </c>
      <c r="C17" s="179">
        <f>'General Details'!$C$37</f>
        <v>0.78</v>
      </c>
      <c r="D17" s="178" t="s">
        <v>216</v>
      </c>
    </row>
    <row r="18" spans="2:4" ht="18.600000000000001" thickBot="1" x14ac:dyDescent="0.4">
      <c r="B18" s="54" t="s">
        <v>258</v>
      </c>
      <c r="C18" s="180">
        <f>SUM(Table8[Total Glass area in opening (m2)])/'Envelope Details'!E12</f>
        <v>7.2771817342738479E-2</v>
      </c>
      <c r="D18" s="181"/>
    </row>
  </sheetData>
  <sheetProtection algorithmName="SHA-512" hashValue="0gX0rrz32SmZ8pPKb+OrhGFQebaX/xhiW+FTvsW/xfEiy6oMhr3iE43JPEz35BPP2f/W01JSpO4CjnOPShHJhA==" saltValue="kLmC6pVai419P3n5P9sXUQ==" spinCount="100000" sheet="1" objects="1" scenarios="1"/>
  <mergeCells count="3">
    <mergeCell ref="B14:D14"/>
    <mergeCell ref="B2:D2"/>
    <mergeCell ref="B3:B4"/>
  </mergeCells>
  <conditionalFormatting sqref="C11">
    <cfRule type="containsText" dxfId="0" priority="1" operator="containsText" text="Yes">
      <formula>NOT(ISERROR(SEARCH("Yes",C11)))</formula>
    </cfRule>
  </conditionalFormatting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B2:G63"/>
  <sheetViews>
    <sheetView workbookViewId="0">
      <selection activeCell="G11" sqref="G11"/>
    </sheetView>
  </sheetViews>
  <sheetFormatPr defaultRowHeight="14.4" x14ac:dyDescent="0.3"/>
  <cols>
    <col min="1" max="1" width="4.33203125" customWidth="1"/>
    <col min="2" max="2" width="17" bestFit="1" customWidth="1"/>
    <col min="3" max="4" width="15.5546875" customWidth="1"/>
    <col min="5" max="5" width="24.44140625" customWidth="1"/>
    <col min="6" max="6" width="16.88671875" customWidth="1"/>
    <col min="7" max="7" width="13.44140625" customWidth="1"/>
    <col min="8" max="9" width="9.109375" customWidth="1"/>
    <col min="10" max="10" width="12.88671875" bestFit="1" customWidth="1"/>
  </cols>
  <sheetData>
    <row r="2" spans="2:7" ht="28.8" x14ac:dyDescent="0.3">
      <c r="B2" s="4" t="s">
        <v>116</v>
      </c>
      <c r="C2" s="5" t="s">
        <v>117</v>
      </c>
      <c r="D2" s="5" t="s">
        <v>199</v>
      </c>
      <c r="E2" s="6" t="s">
        <v>121</v>
      </c>
      <c r="F2" t="s">
        <v>128</v>
      </c>
      <c r="G2" t="s">
        <v>149</v>
      </c>
    </row>
    <row r="3" spans="2:7" x14ac:dyDescent="0.3">
      <c r="B3" t="s">
        <v>56</v>
      </c>
      <c r="C3" t="s">
        <v>118</v>
      </c>
      <c r="D3" t="s">
        <v>189</v>
      </c>
      <c r="E3" t="s">
        <v>125</v>
      </c>
      <c r="F3" s="9">
        <v>0.9</v>
      </c>
      <c r="G3" t="s">
        <v>135</v>
      </c>
    </row>
    <row r="4" spans="2:7" x14ac:dyDescent="0.3">
      <c r="B4" t="s">
        <v>58</v>
      </c>
      <c r="C4" t="s">
        <v>119</v>
      </c>
      <c r="D4" t="s">
        <v>188</v>
      </c>
      <c r="E4" t="s">
        <v>127</v>
      </c>
      <c r="F4" s="9">
        <v>0.67</v>
      </c>
      <c r="G4" t="s">
        <v>144</v>
      </c>
    </row>
    <row r="5" spans="2:7" x14ac:dyDescent="0.3">
      <c r="B5" t="s">
        <v>59</v>
      </c>
      <c r="C5" t="s">
        <v>119</v>
      </c>
      <c r="D5" t="s">
        <v>188</v>
      </c>
      <c r="E5" t="s">
        <v>126</v>
      </c>
      <c r="F5" s="9">
        <v>0.5</v>
      </c>
      <c r="G5" t="s">
        <v>145</v>
      </c>
    </row>
    <row r="6" spans="2:7" x14ac:dyDescent="0.3">
      <c r="B6" t="s">
        <v>61</v>
      </c>
      <c r="C6" t="s">
        <v>118</v>
      </c>
      <c r="D6" t="s">
        <v>189</v>
      </c>
      <c r="E6" t="s">
        <v>122</v>
      </c>
      <c r="G6" t="s">
        <v>146</v>
      </c>
    </row>
    <row r="7" spans="2:7" x14ac:dyDescent="0.3">
      <c r="B7" t="s">
        <v>65</v>
      </c>
      <c r="C7" t="s">
        <v>119</v>
      </c>
      <c r="D7" t="s">
        <v>189</v>
      </c>
      <c r="E7" t="s">
        <v>228</v>
      </c>
      <c r="G7" t="s">
        <v>194</v>
      </c>
    </row>
    <row r="8" spans="2:7" x14ac:dyDescent="0.3">
      <c r="B8" t="s">
        <v>66</v>
      </c>
      <c r="C8" t="s">
        <v>118</v>
      </c>
      <c r="D8" t="s">
        <v>190</v>
      </c>
      <c r="G8" t="s">
        <v>195</v>
      </c>
    </row>
    <row r="9" spans="2:7" x14ac:dyDescent="0.3">
      <c r="B9" t="s">
        <v>63</v>
      </c>
      <c r="C9" t="s">
        <v>118</v>
      </c>
      <c r="D9" t="s">
        <v>191</v>
      </c>
      <c r="G9" t="s">
        <v>196</v>
      </c>
    </row>
    <row r="10" spans="2:7" x14ac:dyDescent="0.3">
      <c r="B10" t="s">
        <v>68</v>
      </c>
      <c r="C10" t="s">
        <v>119</v>
      </c>
      <c r="D10" t="s">
        <v>190</v>
      </c>
      <c r="G10" t="s">
        <v>197</v>
      </c>
    </row>
    <row r="11" spans="2:7" x14ac:dyDescent="0.3">
      <c r="B11" t="s">
        <v>70</v>
      </c>
      <c r="C11" t="s">
        <v>118</v>
      </c>
      <c r="D11" t="s">
        <v>188</v>
      </c>
    </row>
    <row r="12" spans="2:7" x14ac:dyDescent="0.3">
      <c r="B12" t="s">
        <v>72</v>
      </c>
      <c r="C12" t="s">
        <v>118</v>
      </c>
      <c r="D12" t="s">
        <v>190</v>
      </c>
    </row>
    <row r="13" spans="2:7" x14ac:dyDescent="0.3">
      <c r="B13" t="s">
        <v>74</v>
      </c>
      <c r="C13" t="s">
        <v>119</v>
      </c>
      <c r="D13" t="s">
        <v>189</v>
      </c>
    </row>
    <row r="14" spans="2:7" x14ac:dyDescent="0.3">
      <c r="B14" t="s">
        <v>75</v>
      </c>
      <c r="C14" t="s">
        <v>119</v>
      </c>
      <c r="D14" t="s">
        <v>188</v>
      </c>
    </row>
    <row r="15" spans="2:7" x14ac:dyDescent="0.3">
      <c r="B15" t="s">
        <v>64</v>
      </c>
      <c r="C15" t="s">
        <v>118</v>
      </c>
      <c r="D15" t="s">
        <v>190</v>
      </c>
    </row>
    <row r="16" spans="2:7" x14ac:dyDescent="0.3">
      <c r="B16" t="s">
        <v>77</v>
      </c>
      <c r="C16" t="s">
        <v>118</v>
      </c>
      <c r="D16" t="s">
        <v>190</v>
      </c>
    </row>
    <row r="17" spans="2:4" x14ac:dyDescent="0.3">
      <c r="B17" t="s">
        <v>79</v>
      </c>
      <c r="C17" t="s">
        <v>119</v>
      </c>
      <c r="D17" t="s">
        <v>188</v>
      </c>
    </row>
    <row r="18" spans="2:4" x14ac:dyDescent="0.3">
      <c r="B18" t="s">
        <v>81</v>
      </c>
      <c r="C18" t="s">
        <v>119</v>
      </c>
      <c r="D18" t="s">
        <v>190</v>
      </c>
    </row>
    <row r="19" spans="2:4" x14ac:dyDescent="0.3">
      <c r="B19" t="s">
        <v>85</v>
      </c>
      <c r="C19" t="s">
        <v>119</v>
      </c>
      <c r="D19" t="s">
        <v>188</v>
      </c>
    </row>
    <row r="20" spans="2:4" x14ac:dyDescent="0.3">
      <c r="B20" t="s">
        <v>83</v>
      </c>
      <c r="C20" t="s">
        <v>119</v>
      </c>
      <c r="D20" t="s">
        <v>190</v>
      </c>
    </row>
    <row r="21" spans="2:4" x14ac:dyDescent="0.3">
      <c r="B21" t="s">
        <v>87</v>
      </c>
      <c r="C21" t="s">
        <v>119</v>
      </c>
      <c r="D21" t="s">
        <v>188</v>
      </c>
    </row>
    <row r="22" spans="2:4" x14ac:dyDescent="0.3">
      <c r="B22" t="s">
        <v>89</v>
      </c>
      <c r="C22" t="s">
        <v>119</v>
      </c>
      <c r="D22" t="s">
        <v>188</v>
      </c>
    </row>
    <row r="23" spans="2:4" x14ac:dyDescent="0.3">
      <c r="B23" t="s">
        <v>1</v>
      </c>
      <c r="C23" t="s">
        <v>118</v>
      </c>
      <c r="D23" t="s">
        <v>188</v>
      </c>
    </row>
    <row r="24" spans="2:4" x14ac:dyDescent="0.3">
      <c r="B24" t="s">
        <v>92</v>
      </c>
      <c r="C24" t="s">
        <v>119</v>
      </c>
      <c r="D24" t="s">
        <v>190</v>
      </c>
    </row>
    <row r="25" spans="2:4" x14ac:dyDescent="0.3">
      <c r="B25" t="s">
        <v>94</v>
      </c>
      <c r="C25" t="s">
        <v>118</v>
      </c>
      <c r="D25" t="s">
        <v>188</v>
      </c>
    </row>
    <row r="26" spans="2:4" x14ac:dyDescent="0.3">
      <c r="B26" t="s">
        <v>95</v>
      </c>
      <c r="C26" t="s">
        <v>118</v>
      </c>
      <c r="D26" t="s">
        <v>188</v>
      </c>
    </row>
    <row r="27" spans="2:4" x14ac:dyDescent="0.3">
      <c r="B27" t="s">
        <v>97</v>
      </c>
      <c r="C27" t="s">
        <v>118</v>
      </c>
      <c r="D27" t="s">
        <v>190</v>
      </c>
    </row>
    <row r="28" spans="2:4" x14ac:dyDescent="0.3">
      <c r="B28" t="s">
        <v>98</v>
      </c>
      <c r="C28" t="s">
        <v>119</v>
      </c>
      <c r="D28" t="s">
        <v>188</v>
      </c>
    </row>
    <row r="29" spans="2:4" x14ac:dyDescent="0.3">
      <c r="B29" t="s">
        <v>99</v>
      </c>
      <c r="C29" t="s">
        <v>119</v>
      </c>
      <c r="D29" t="s">
        <v>189</v>
      </c>
    </row>
    <row r="30" spans="2:4" x14ac:dyDescent="0.3">
      <c r="B30" t="s">
        <v>101</v>
      </c>
      <c r="C30" t="s">
        <v>119</v>
      </c>
      <c r="D30" t="s">
        <v>188</v>
      </c>
    </row>
    <row r="31" spans="2:4" x14ac:dyDescent="0.3">
      <c r="B31" t="s">
        <v>103</v>
      </c>
      <c r="C31" t="s">
        <v>118</v>
      </c>
      <c r="D31" t="s">
        <v>190</v>
      </c>
    </row>
    <row r="32" spans="2:4" x14ac:dyDescent="0.3">
      <c r="B32" t="s">
        <v>105</v>
      </c>
      <c r="C32" t="s">
        <v>119</v>
      </c>
      <c r="D32" t="s">
        <v>189</v>
      </c>
    </row>
    <row r="33" spans="2:4" x14ac:dyDescent="0.3">
      <c r="B33" t="s">
        <v>107</v>
      </c>
      <c r="C33" t="s">
        <v>119</v>
      </c>
      <c r="D33" t="s">
        <v>190</v>
      </c>
    </row>
    <row r="34" spans="2:4" x14ac:dyDescent="0.3">
      <c r="B34" t="s">
        <v>109</v>
      </c>
      <c r="C34" t="s">
        <v>118</v>
      </c>
      <c r="D34" t="s">
        <v>190</v>
      </c>
    </row>
    <row r="35" spans="2:4" x14ac:dyDescent="0.3">
      <c r="B35" t="s">
        <v>110</v>
      </c>
      <c r="C35" t="s">
        <v>118</v>
      </c>
      <c r="D35" t="s">
        <v>190</v>
      </c>
    </row>
    <row r="36" spans="2:4" x14ac:dyDescent="0.3">
      <c r="B36" t="s">
        <v>112</v>
      </c>
      <c r="C36" t="s">
        <v>119</v>
      </c>
      <c r="D36" t="s">
        <v>189</v>
      </c>
    </row>
    <row r="37" spans="2:4" x14ac:dyDescent="0.3">
      <c r="B37" t="s">
        <v>57</v>
      </c>
      <c r="C37" t="s">
        <v>118</v>
      </c>
      <c r="D37" t="s">
        <v>190</v>
      </c>
    </row>
    <row r="38" spans="2:4" x14ac:dyDescent="0.3">
      <c r="B38" t="s">
        <v>60</v>
      </c>
      <c r="C38" t="s">
        <v>119</v>
      </c>
      <c r="D38" t="s">
        <v>188</v>
      </c>
    </row>
    <row r="39" spans="2:4" x14ac:dyDescent="0.3">
      <c r="B39" t="s">
        <v>62</v>
      </c>
      <c r="C39" t="s">
        <v>119</v>
      </c>
      <c r="D39" t="s">
        <v>188</v>
      </c>
    </row>
    <row r="40" spans="2:4" x14ac:dyDescent="0.3">
      <c r="B40" t="s">
        <v>67</v>
      </c>
      <c r="C40" t="s">
        <v>118</v>
      </c>
      <c r="D40" t="s">
        <v>190</v>
      </c>
    </row>
    <row r="41" spans="2:4" x14ac:dyDescent="0.3">
      <c r="B41" t="s">
        <v>69</v>
      </c>
      <c r="C41" t="s">
        <v>118</v>
      </c>
      <c r="D41" t="s">
        <v>190</v>
      </c>
    </row>
    <row r="42" spans="2:4" x14ac:dyDescent="0.3">
      <c r="B42" t="s">
        <v>71</v>
      </c>
      <c r="C42" t="s">
        <v>118</v>
      </c>
      <c r="D42" t="s">
        <v>188</v>
      </c>
    </row>
    <row r="43" spans="2:4" x14ac:dyDescent="0.3">
      <c r="B43" t="s">
        <v>73</v>
      </c>
      <c r="C43" t="s">
        <v>118</v>
      </c>
      <c r="D43" t="s">
        <v>190</v>
      </c>
    </row>
    <row r="44" spans="2:4" x14ac:dyDescent="0.3">
      <c r="B44" t="s">
        <v>115</v>
      </c>
      <c r="C44" t="s">
        <v>119</v>
      </c>
      <c r="D44" t="s">
        <v>188</v>
      </c>
    </row>
    <row r="45" spans="2:4" x14ac:dyDescent="0.3">
      <c r="B45" t="s">
        <v>76</v>
      </c>
      <c r="C45" t="s">
        <v>118</v>
      </c>
      <c r="D45" t="s">
        <v>190</v>
      </c>
    </row>
    <row r="46" spans="2:4" x14ac:dyDescent="0.3">
      <c r="B46" t="s">
        <v>78</v>
      </c>
      <c r="C46" t="s">
        <v>119</v>
      </c>
      <c r="D46" t="s">
        <v>188</v>
      </c>
    </row>
    <row r="47" spans="2:4" x14ac:dyDescent="0.3">
      <c r="B47" t="s">
        <v>80</v>
      </c>
      <c r="C47" t="s">
        <v>118</v>
      </c>
      <c r="D47" t="s">
        <v>190</v>
      </c>
    </row>
    <row r="48" spans="2:4" x14ac:dyDescent="0.3">
      <c r="B48" t="s">
        <v>82</v>
      </c>
      <c r="C48" t="s">
        <v>118</v>
      </c>
      <c r="D48" t="s">
        <v>188</v>
      </c>
    </row>
    <row r="49" spans="2:4" x14ac:dyDescent="0.3">
      <c r="B49" t="s">
        <v>84</v>
      </c>
      <c r="C49" t="s">
        <v>118</v>
      </c>
      <c r="D49" t="s">
        <v>188</v>
      </c>
    </row>
    <row r="50" spans="2:4" x14ac:dyDescent="0.3">
      <c r="B50" t="s">
        <v>86</v>
      </c>
      <c r="C50" t="s">
        <v>118</v>
      </c>
      <c r="D50" t="s">
        <v>190</v>
      </c>
    </row>
    <row r="51" spans="2:4" x14ac:dyDescent="0.3">
      <c r="B51" t="s">
        <v>88</v>
      </c>
      <c r="C51" t="s">
        <v>118</v>
      </c>
      <c r="D51" t="s">
        <v>188</v>
      </c>
    </row>
    <row r="52" spans="2:4" x14ac:dyDescent="0.3">
      <c r="B52" t="s">
        <v>90</v>
      </c>
      <c r="C52" t="s">
        <v>118</v>
      </c>
      <c r="D52" t="s">
        <v>190</v>
      </c>
    </row>
    <row r="53" spans="2:4" x14ac:dyDescent="0.3">
      <c r="B53" t="s">
        <v>91</v>
      </c>
      <c r="C53" t="s">
        <v>119</v>
      </c>
      <c r="D53" t="s">
        <v>190</v>
      </c>
    </row>
    <row r="54" spans="2:4" x14ac:dyDescent="0.3">
      <c r="B54" t="s">
        <v>93</v>
      </c>
      <c r="C54" t="s">
        <v>119</v>
      </c>
      <c r="D54" t="s">
        <v>188</v>
      </c>
    </row>
    <row r="55" spans="2:4" x14ac:dyDescent="0.3">
      <c r="B55" t="s">
        <v>96</v>
      </c>
      <c r="C55" t="s">
        <v>119</v>
      </c>
      <c r="D55" t="s">
        <v>189</v>
      </c>
    </row>
    <row r="56" spans="2:4" x14ac:dyDescent="0.3">
      <c r="B56" t="s">
        <v>100</v>
      </c>
      <c r="C56" t="s">
        <v>118</v>
      </c>
      <c r="D56" t="s">
        <v>189</v>
      </c>
    </row>
    <row r="57" spans="2:4" x14ac:dyDescent="0.3">
      <c r="B57" t="s">
        <v>102</v>
      </c>
      <c r="C57" t="s">
        <v>119</v>
      </c>
      <c r="D57" t="s">
        <v>190</v>
      </c>
    </row>
    <row r="58" spans="2:4" x14ac:dyDescent="0.3">
      <c r="B58" t="s">
        <v>104</v>
      </c>
      <c r="C58" t="s">
        <v>118</v>
      </c>
      <c r="D58" t="s">
        <v>190</v>
      </c>
    </row>
    <row r="59" spans="2:4" x14ac:dyDescent="0.3">
      <c r="B59" t="s">
        <v>106</v>
      </c>
      <c r="C59" t="s">
        <v>118</v>
      </c>
      <c r="D59" t="s">
        <v>190</v>
      </c>
    </row>
    <row r="60" spans="2:4" x14ac:dyDescent="0.3">
      <c r="B60" t="s">
        <v>108</v>
      </c>
      <c r="C60" t="s">
        <v>118</v>
      </c>
      <c r="D60" t="s">
        <v>190</v>
      </c>
    </row>
    <row r="61" spans="2:4" x14ac:dyDescent="0.3">
      <c r="B61" t="s">
        <v>111</v>
      </c>
      <c r="C61" t="s">
        <v>118</v>
      </c>
      <c r="D61" t="s">
        <v>189</v>
      </c>
    </row>
    <row r="62" spans="2:4" x14ac:dyDescent="0.3">
      <c r="B62" t="s">
        <v>113</v>
      </c>
      <c r="C62" t="s">
        <v>118</v>
      </c>
      <c r="D62" t="s">
        <v>190</v>
      </c>
    </row>
    <row r="63" spans="2:4" x14ac:dyDescent="0.3">
      <c r="B63" t="s">
        <v>114</v>
      </c>
      <c r="C63" t="s">
        <v>118</v>
      </c>
      <c r="D63" t="s">
        <v>190</v>
      </c>
    </row>
  </sheetData>
  <sheetProtection algorithmName="SHA-512" hashValue="jBmdP+tc2GT352q2Se2+zmbPaRuu0TraLIr9v/EFyvOzhIdHk+tG9K3LPu4fVB0QmCKbKnyMIAQE2C212kql9g==" saltValue="YsM7qFeKGFqWzzFB41lhGw==" spinCount="100000" sheet="1" objects="1" scenarios="1"/>
  <dataValidations count="1">
    <dataValidation type="list" allowBlank="1" showInputMessage="1" showErrorMessage="1" sqref="C3:C63" xr:uid="{00000000-0002-0000-0700-000000000000}">
      <formula1>"&gt;23.5,&lt;23.5"</formula1>
    </dataValidation>
  </dataValidations>
  <pageMargins left="0.7" right="0.7" top="0.75" bottom="0.75" header="0.3" footer="0.3"/>
  <tableParts count="5">
    <tablePart r:id="rId1"/>
    <tablePart r:id="rId2"/>
    <tablePart r:id="rId3"/>
    <tablePart r:id="rId4"/>
    <tablePart r:id="rId5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B1:I12"/>
  <sheetViews>
    <sheetView workbookViewId="0">
      <selection activeCell="J18" sqref="J18"/>
    </sheetView>
  </sheetViews>
  <sheetFormatPr defaultRowHeight="14.4" x14ac:dyDescent="0.3"/>
  <cols>
    <col min="1" max="1" width="1.5546875" customWidth="1"/>
    <col min="2" max="2" width="13.44140625" customWidth="1"/>
    <col min="3" max="3" width="18" customWidth="1"/>
    <col min="4" max="4" width="18.33203125" bestFit="1" customWidth="1"/>
    <col min="5" max="5" width="5.44140625" customWidth="1"/>
    <col min="6" max="9" width="14.5546875" bestFit="1" customWidth="1"/>
  </cols>
  <sheetData>
    <row r="1" spans="2:9" ht="15" thickBot="1" x14ac:dyDescent="0.35"/>
    <row r="2" spans="2:9" ht="15.6" x14ac:dyDescent="0.3">
      <c r="B2" s="124" t="s">
        <v>149</v>
      </c>
      <c r="C2" s="126" t="s">
        <v>150</v>
      </c>
      <c r="D2" s="127"/>
      <c r="F2" s="124" t="s">
        <v>193</v>
      </c>
      <c r="G2" s="125"/>
      <c r="H2" s="125"/>
      <c r="I2" s="128"/>
    </row>
    <row r="3" spans="2:9" ht="15.6" x14ac:dyDescent="0.3">
      <c r="B3" s="129"/>
      <c r="C3" s="32" t="s">
        <v>156</v>
      </c>
      <c r="D3" s="33" t="s">
        <v>157</v>
      </c>
      <c r="F3" s="103" t="s">
        <v>192</v>
      </c>
      <c r="G3" s="102" t="s">
        <v>185</v>
      </c>
      <c r="H3" s="102" t="s">
        <v>186</v>
      </c>
      <c r="I3" s="104" t="s">
        <v>187</v>
      </c>
    </row>
    <row r="4" spans="2:9" ht="15.6" x14ac:dyDescent="0.3">
      <c r="B4" s="51"/>
      <c r="C4" s="150" t="s">
        <v>214</v>
      </c>
      <c r="D4" s="151" t="s">
        <v>212</v>
      </c>
      <c r="F4" s="103" t="s">
        <v>188</v>
      </c>
      <c r="G4" s="102">
        <v>6.06</v>
      </c>
      <c r="H4" s="102">
        <v>1.85</v>
      </c>
      <c r="I4" s="104">
        <v>68.989999999999995</v>
      </c>
    </row>
    <row r="5" spans="2:9" x14ac:dyDescent="0.3">
      <c r="B5" s="12" t="s">
        <v>135</v>
      </c>
      <c r="C5" s="11">
        <v>0.55000000000000004</v>
      </c>
      <c r="D5" s="15">
        <v>0.65900000000000003</v>
      </c>
      <c r="F5" s="103" t="s">
        <v>189</v>
      </c>
      <c r="G5" s="102">
        <v>6.06</v>
      </c>
      <c r="H5" s="102">
        <v>1.85</v>
      </c>
      <c r="I5" s="104">
        <v>68.989999999999995</v>
      </c>
    </row>
    <row r="6" spans="2:9" x14ac:dyDescent="0.3">
      <c r="B6" s="12" t="s">
        <v>152</v>
      </c>
      <c r="C6" s="11">
        <v>0.82899999999999996</v>
      </c>
      <c r="D6" s="15">
        <v>0.90600000000000003</v>
      </c>
      <c r="F6" s="103" t="s">
        <v>190</v>
      </c>
      <c r="G6" s="102">
        <v>5.15</v>
      </c>
      <c r="H6" s="102">
        <v>1.31</v>
      </c>
      <c r="I6" s="104">
        <v>65.209999999999994</v>
      </c>
    </row>
    <row r="7" spans="2:9" ht="15" thickBot="1" x14ac:dyDescent="0.35">
      <c r="B7" s="12" t="s">
        <v>145</v>
      </c>
      <c r="C7" s="11">
        <v>1.155</v>
      </c>
      <c r="D7" s="15">
        <v>1.155</v>
      </c>
      <c r="F7" s="105" t="s">
        <v>191</v>
      </c>
      <c r="G7" s="106">
        <v>3.38</v>
      </c>
      <c r="H7" s="106">
        <v>0.37</v>
      </c>
      <c r="I7" s="107">
        <v>63.69</v>
      </c>
    </row>
    <row r="8" spans="2:9" x14ac:dyDescent="0.3">
      <c r="B8" s="12" t="s">
        <v>153</v>
      </c>
      <c r="C8" s="11">
        <v>1.2110000000000001</v>
      </c>
      <c r="D8" s="15">
        <v>1.125</v>
      </c>
    </row>
    <row r="9" spans="2:9" x14ac:dyDescent="0.3">
      <c r="B9" s="12" t="s">
        <v>144</v>
      </c>
      <c r="C9" s="11">
        <v>1.089</v>
      </c>
      <c r="D9" s="15">
        <v>0.96599999999999997</v>
      </c>
    </row>
    <row r="10" spans="2:9" x14ac:dyDescent="0.3">
      <c r="B10" s="12" t="s">
        <v>154</v>
      </c>
      <c r="C10" s="11">
        <v>1.202</v>
      </c>
      <c r="D10" s="15">
        <v>1.1240000000000001</v>
      </c>
    </row>
    <row r="11" spans="2:9" x14ac:dyDescent="0.3">
      <c r="B11" s="12" t="s">
        <v>146</v>
      </c>
      <c r="C11" s="11">
        <v>1.143</v>
      </c>
      <c r="D11" s="15">
        <v>1.1559999999999999</v>
      </c>
    </row>
    <row r="12" spans="2:9" ht="15" thickBot="1" x14ac:dyDescent="0.35">
      <c r="B12" s="13" t="s">
        <v>155</v>
      </c>
      <c r="C12" s="16">
        <v>0.82099999999999995</v>
      </c>
      <c r="D12" s="17">
        <v>0.90800000000000003</v>
      </c>
    </row>
  </sheetData>
  <sheetProtection algorithmName="SHA-512" hashValue="LAPI30kKBU81DyGU7C5H9TXNHaNOZuq6/myjnxpuBkfgqK+/c8GxtXxIREsfVje6hZaLP6tbjgnBUxF3orqgcA==" saltValue="UcLy4ZI90ZcAaljsYTKUv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2</vt:i4>
      </vt:variant>
    </vt:vector>
  </HeadingPairs>
  <TitlesOfParts>
    <vt:vector size="12" baseType="lpstr">
      <vt:lpstr>Introduction</vt:lpstr>
      <vt:lpstr>General Details</vt:lpstr>
      <vt:lpstr>Envelope Details</vt:lpstr>
      <vt:lpstr>Envelope Summary</vt:lpstr>
      <vt:lpstr>Equivalent SHGC</vt:lpstr>
      <vt:lpstr>Term 1 Term 2 Term 3</vt:lpstr>
      <vt:lpstr>RETV Value</vt:lpstr>
      <vt:lpstr>Setup</vt:lpstr>
      <vt:lpstr>Reference Tables </vt:lpstr>
      <vt:lpstr>Reference Tables 2</vt:lpstr>
      <vt:lpstr>'General Details'!Print_Area</vt:lpstr>
      <vt:lpstr>Introduction!Print_Area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Pallavi Bhallamudi</dc:creator>
  <cp:lastModifiedBy>Pavankumar Tadepalli</cp:lastModifiedBy>
  <dcterms:created xsi:type="dcterms:W3CDTF">2020-06-01T09:03:34Z</dcterms:created>
  <dcterms:modified xsi:type="dcterms:W3CDTF">2024-04-30T08:48:47Z</dcterms:modified>
</cp:coreProperties>
</file>